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Sheet0" sheetId="1" r:id="rId1"/>
    <sheet name="Sheet1" sheetId="2" r:id="rId2"/>
  </sheets>
  <definedNames>
    <definedName name="_xlnm._FilterDatabase" localSheetId="0" hidden="1">Sheet0!$A$2:$M$88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6BF5A36425AA4D91825757A1D1F48D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6170" y="26621105"/>
          <a:ext cx="1190625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3E4A7BA2FE444DD6B6D0BB4DB1E62390"/>
        <xdr:cNvPicPr>
          <a:picLocks noChangeAspect="1"/>
        </xdr:cNvPicPr>
      </xdr:nvPicPr>
      <xdr:blipFill>
        <a:blip r:embed="rId2"/>
        <a:srcRect t="27429" b="24000"/>
        <a:stretch>
          <a:fillRect/>
        </a:stretch>
      </xdr:blipFill>
      <xdr:spPr>
        <a:xfrm>
          <a:off x="1943100" y="171450"/>
          <a:ext cx="133350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3C759E39DF94E878FE12886DE72A07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59455" y="1574800"/>
          <a:ext cx="1076325" cy="6477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74637424C3874873BF753B00D46492D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9455" y="2476500"/>
          <a:ext cx="1028065" cy="3587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48265A99F62B4348BC4EC437718745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59455" y="2984500"/>
          <a:ext cx="786130" cy="8039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9C2EA21737BF44D6A92354ADBC7174A8" descr="2ad82bfc1a8eb6f7c346e2774eba46b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59455" y="5626100"/>
          <a:ext cx="972820" cy="428625"/>
        </a:xfrm>
        <a:prstGeom prst="rect">
          <a:avLst/>
        </a:prstGeom>
      </xdr:spPr>
    </xdr:pic>
  </etc:cellImage>
  <etc:cellImage>
    <xdr:pic>
      <xdr:nvPicPr>
        <xdr:cNvPr id="22" name="ID_CBC65BF169CA40E29014D1DE7A92B48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59455" y="4610100"/>
          <a:ext cx="1106170" cy="770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8B118D22FB824C7BA32ED425B1D099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30575" y="5622290"/>
          <a:ext cx="1431290" cy="67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E829EC7A0D9443791A3696F826C9E0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59455" y="7797800"/>
          <a:ext cx="7029450" cy="375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E4CB27837A2B44CAB5D51869598BE50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59455" y="9525000"/>
          <a:ext cx="1266825" cy="4076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F309158CB02A4453B5BE59DBA3E5A6E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59455" y="10998200"/>
          <a:ext cx="1272540" cy="42418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9" name="ID_B9C0F0A8F6A94D59B2D83F6C2CF6243F" descr="_凤祥食品logo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259455" y="12522200"/>
          <a:ext cx="1400175" cy="12122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FC5890A35DE64685804A2E9075548C4E" descr="2740e558d5f06dc15372c3758d2e63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59455" y="15011400"/>
          <a:ext cx="1347470" cy="3556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4515CE9FA4604B709CE852F4EAA2242E" descr="172172676015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259455" y="15519400"/>
          <a:ext cx="1253490" cy="3251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3" name="ID_F3CA4574410E4246966C9F991E75B95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259455" y="15963900"/>
          <a:ext cx="1276985" cy="39433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4" name="ID_640EC36E30574CDF8FCC485E0A92E4B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298825" y="16623030"/>
          <a:ext cx="1270000" cy="3708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" name="ID_69E1C440BFDD4E208E0426A59FDEABF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25825" y="17820005"/>
          <a:ext cx="1116330" cy="3486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7" name="ID_47F4D3F8D9974233A24E00A0C3E0CDC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489325" y="19362420"/>
          <a:ext cx="1203960" cy="2832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8" name="ID_383090FCD5D045F4905155E9B130437C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465830" y="20596225"/>
          <a:ext cx="1493520" cy="3378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B90153A4302E47D5B40302CCBAD9DC6B"/>
        <xdr:cNvPicPr>
          <a:picLocks noChangeAspect="1"/>
        </xdr:cNvPicPr>
      </xdr:nvPicPr>
      <xdr:blipFill>
        <a:blip r:embed="rId20"/>
        <a:srcRect r="-2115" b="53808"/>
        <a:stretch>
          <a:fillRect/>
        </a:stretch>
      </xdr:blipFill>
      <xdr:spPr>
        <a:xfrm>
          <a:off x="3259455" y="18364200"/>
          <a:ext cx="1410335" cy="8210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3" name="ID_89B03185FB8B407289B4D5E512A61EB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259455" y="20332700"/>
          <a:ext cx="1438275" cy="7429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4" name="ID_EE150C13574B45B1A4FB982250B612E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259455" y="21336000"/>
          <a:ext cx="854710" cy="812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5" name="ID_20D8243B197B4C43BA893D6D47AD4D6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259455" y="23114000"/>
          <a:ext cx="997585" cy="6299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6" name="ID_4F51C84339DB4DCC8A9C40E411614F7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259455" y="25184100"/>
          <a:ext cx="790575" cy="400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7" name="ID_539B6EEAFA004642BCD33976B3E69B5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259455" y="26111200"/>
          <a:ext cx="790575" cy="400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8" name="ID_67560392FB004B4697274570FAFF5A1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259455" y="26809700"/>
          <a:ext cx="1438910" cy="3035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9" name="ID_A9244E71C2EF405AA58C5DE34BF1C1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259455" y="27216100"/>
          <a:ext cx="1438910" cy="3035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0" name="ID_8684EF6AC82740C18CBAE9557E7F5FCA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259455" y="28130500"/>
          <a:ext cx="1600200" cy="1162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1" name="ID_DDB8966C5C664F459F3A195AB3FB47EE" descr="E:\扫描照片\标志\时风圆标志.tif"/>
        <xdr:cNvPicPr>
          <a:picLocks noChangeAspect="1"/>
        </xdr:cNvPicPr>
      </xdr:nvPicPr>
      <xdr:blipFill>
        <a:blip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59455" y="29044900"/>
          <a:ext cx="774700" cy="607060"/>
        </a:xfrm>
        <a:prstGeom prst="rect">
          <a:avLst/>
        </a:prstGeom>
        <a:noFill/>
        <a:ln>
          <a:noFill/>
        </a:ln>
        <a:effectLst>
          <a:outerShdw dist="45791" dir="3378595" algn="ctr" rotWithShape="0">
            <a:srgbClr val="4D4D4D">
              <a:alpha val="100000"/>
            </a:srgbClr>
          </a:outerShdw>
        </a:effectLst>
      </xdr:spPr>
    </xdr:pic>
  </etc:cellImage>
  <etc:cellImage>
    <xdr:pic>
      <xdr:nvPicPr>
        <xdr:cNvPr id="92" name="ID_49ACC72E455A422A9F6458F4829AE79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259455" y="34315400"/>
          <a:ext cx="1188720" cy="6070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3" name="ID_CD09C375C19A4EF5866A3F5EB8E76B0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259455" y="37884100"/>
          <a:ext cx="1028065" cy="2012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4" name="ID_4C44F78A59C145F5872AFAD0DC7F67F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259455" y="39090600"/>
          <a:ext cx="666750" cy="2190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6" name="ID_BF5FE7CB6765403CBADD1758AB6B63E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259455" y="39420800"/>
          <a:ext cx="771525" cy="5905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7" name="ID_F25D76F35F5D49AB862138D7144D17D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259455" y="40156130"/>
          <a:ext cx="1133475" cy="11576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8" name="ID_A677815BEBF643D1A49E01D5F46D234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259455" y="40981630"/>
          <a:ext cx="1133475" cy="11576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9" name="ID_EB0967DAB2AF4DB8B1447FC54B3C79AB" descr="C:\Documents and Settings\Administrator\Application Data\Tencent\Users\376956628\QQ\WinTemp\RichOle\OHB}R~WQX)6%JG[Y_YA[O06.png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259455" y="43229530"/>
          <a:ext cx="495300" cy="304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0" name="ID_810916C6C3B64D80A289D5F9CDD949BD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259455" y="46976030"/>
          <a:ext cx="1637665" cy="10623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4" name="ID_CF4DDA2533634803B9BFAF5BC2003A2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259455" y="53691790"/>
          <a:ext cx="1021715" cy="1225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EC513EE9D14D4B41A59C76F0DC8D4C2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259455" y="60486290"/>
          <a:ext cx="1832610" cy="554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2F5427BEBB5448719BA788CA35F737BD"/>
        <xdr:cNvPicPr>
          <a:picLocks noChangeAspect="1"/>
        </xdr:cNvPicPr>
      </xdr:nvPicPr>
      <xdr:blipFill>
        <a:blip r:embed="rId37"/>
        <a:srcRect r="22207" b="13649"/>
        <a:stretch>
          <a:fillRect/>
        </a:stretch>
      </xdr:blipFill>
      <xdr:spPr>
        <a:xfrm>
          <a:off x="3259455" y="65134490"/>
          <a:ext cx="1671320" cy="6083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7" name="ID_79817948E8A84ACFBDA8879DA85A6733" descr="대표도면"/>
        <xdr:cNvPicPr>
          <a:picLocks noChangeAspect="1"/>
        </xdr:cNvPicPr>
      </xdr:nvPicPr>
      <xdr:blipFill>
        <a:blip r:embed="rId38" r:link="rId39"/>
        <a:stretch>
          <a:fillRect/>
        </a:stretch>
      </xdr:blipFill>
      <xdr:spPr>
        <a:xfrm>
          <a:off x="8970010" y="5664200"/>
          <a:ext cx="2490470" cy="542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8" name="ID_D2621AE3ED1A47A3BE31042D2822F1CA" descr="대표도면"/>
        <xdr:cNvPicPr>
          <a:picLocks noChangeAspect="1"/>
        </xdr:cNvPicPr>
      </xdr:nvPicPr>
      <xdr:blipFill>
        <a:blip r:embed="rId38" r:link="rId39"/>
        <a:stretch>
          <a:fillRect/>
        </a:stretch>
      </xdr:blipFill>
      <xdr:spPr>
        <a:xfrm>
          <a:off x="8970010" y="6299200"/>
          <a:ext cx="2490470" cy="542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9" name="ID_8FA55AF5D8A044AABAC7F349FE71A62B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872740" y="10744200"/>
          <a:ext cx="3333750" cy="154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B46E8E2CD7514D7EA6689C6FDFE25B2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010015" y="10772775"/>
          <a:ext cx="2146935" cy="1153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2063D018DE3E453AA2E389EDF67F03F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147810" y="10253345"/>
          <a:ext cx="1889125" cy="377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844B171CC4BD459FB87D05F3F49CAAB2"/>
        <xdr:cNvPicPr>
          <a:picLocks noChangeAspect="1"/>
        </xdr:cNvPicPr>
      </xdr:nvPicPr>
      <xdr:blipFill>
        <a:blip r:embed="rId43" r:link="rId39"/>
        <a:stretch>
          <a:fillRect/>
        </a:stretch>
      </xdr:blipFill>
      <xdr:spPr>
        <a:xfrm>
          <a:off x="8970010" y="7620000"/>
          <a:ext cx="1204595" cy="12045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5" name="ID_8EA0291376CB49648E94C260B7992A6B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187815" y="17193895"/>
          <a:ext cx="3254375" cy="1353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FD2A1F8AF3124351B98C2117BEF06EAA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970010" y="14605000"/>
          <a:ext cx="952500" cy="1190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0" name="ID_0CBA5C53A0714433B49ECF72776DA2A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970010" y="26670000"/>
          <a:ext cx="1190625" cy="10001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1" name="ID_86CEC571C483428E974D827C7B51BDB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007475" y="22142450"/>
          <a:ext cx="2381250" cy="191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CBA627026B094713B92F97F5647D0CC2" descr="7735c7fcfeb6ca5704250c95649e1f6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175115" y="21534755"/>
          <a:ext cx="2384425" cy="755650"/>
        </a:xfrm>
        <a:prstGeom prst="rect">
          <a:avLst/>
        </a:prstGeom>
      </xdr:spPr>
    </xdr:pic>
  </etc:cellImage>
  <etc:cellImage>
    <xdr:pic>
      <xdr:nvPicPr>
        <xdr:cNvPr id="123" name="ID_859E54147C3D48EEA72A25E2ABD6570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970010" y="24003000"/>
          <a:ext cx="1190625" cy="5334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<sst xmlns="http://schemas.openxmlformats.org/spreadsheetml/2006/main" count="476" uniqueCount="106">
  <si>
    <t>序号</t>
  </si>
  <si>
    <t>区县</t>
  </si>
  <si>
    <t>所属单位名称</t>
  </si>
  <si>
    <t>商标</t>
  </si>
  <si>
    <t>监测类别</t>
  </si>
  <si>
    <t>监测地区</t>
  </si>
  <si>
    <t>申请日</t>
  </si>
  <si>
    <t>监测结果</t>
  </si>
  <si>
    <t>备注</t>
  </si>
  <si>
    <t>是否疑似存在侵权风险</t>
  </si>
  <si>
    <t>疑似侵权商标图样</t>
  </si>
  <si>
    <t>疑似风险商标注册地</t>
  </si>
  <si>
    <t>侵权商标注册人</t>
  </si>
  <si>
    <t>侵权商标注册号/申请号</t>
  </si>
  <si>
    <t>东昌府区</t>
  </si>
  <si>
    <t>山东金帝精密机械科技股份有限公司</t>
  </si>
  <si>
    <t>07</t>
  </si>
  <si>
    <t>日本</t>
  </si>
  <si>
    <t>否</t>
  </si>
  <si>
    <t>茌平区</t>
  </si>
  <si>
    <t>山东金号家纺集团有限公司</t>
  </si>
  <si>
    <t>印度尼西亚</t>
  </si>
  <si>
    <t>新加坡</t>
  </si>
  <si>
    <t>冠县</t>
  </si>
  <si>
    <t>山东鑫开特轴承有限公司</t>
  </si>
  <si>
    <t>4、5、7、9、12、17、35</t>
  </si>
  <si>
    <t>韩国</t>
  </si>
  <si>
    <t>莘县</t>
  </si>
  <si>
    <t>山东嘉华生物科技股份有限公司</t>
  </si>
  <si>
    <t>山东省莘县华阳实业有限公司</t>
  </si>
  <si>
    <t>09</t>
  </si>
  <si>
    <t>印度</t>
  </si>
  <si>
    <t xml:space="preserve">
2021-12-08</t>
  </si>
  <si>
    <t>越南</t>
  </si>
  <si>
    <t>阳谷县</t>
  </si>
  <si>
    <t>山东凤祥股份有限公司</t>
  </si>
  <si>
    <t>29、30、31</t>
  </si>
  <si>
    <t>29、30、32</t>
  </si>
  <si>
    <t>29、30、33</t>
  </si>
  <si>
    <t>马来西亚</t>
  </si>
  <si>
    <t>波米科技有限公司</t>
  </si>
  <si>
    <t>1、16、40、42</t>
  </si>
  <si>
    <t>是</t>
  </si>
  <si>
    <t>주식회사 코스메카코리아
科斯美卡韩国株式会社</t>
  </si>
  <si>
    <t>4020220063241</t>
  </si>
  <si>
    <t>1、17</t>
  </si>
  <si>
    <t>东阿县</t>
  </si>
  <si>
    <t>聊城优捷通贸易有限公司</t>
  </si>
  <si>
    <t>-</t>
  </si>
  <si>
    <t>聊城万维捷供应链有限公司</t>
  </si>
  <si>
    <t>东阿匠恒国际贸易有限公司</t>
  </si>
  <si>
    <t>东阿磐擎网络科技发展有限公司</t>
  </si>
  <si>
    <t>东阿砺行志医疗科技有限公司</t>
  </si>
  <si>
    <t>高新区</t>
  </si>
  <si>
    <t>乖宝宠物食品集团股份有限公司</t>
  </si>
  <si>
    <t>オーエムエフ　カンパニー　リミテッド
OMF有限公司</t>
  </si>
  <si>
    <t>商願2025-104899</t>
  </si>
  <si>
    <t>该商标注册类别为30类 方便食品</t>
  </si>
  <si>
    <t>香港</t>
  </si>
  <si>
    <t>myfood France (France)</t>
  </si>
  <si>
    <t>UK00917931030</t>
  </si>
  <si>
    <t>MyFood Sp. z o. o. spółka komandytowa (Poland)</t>
  </si>
  <si>
    <t>UK00913922621</t>
  </si>
  <si>
    <t>巴西</t>
  </si>
  <si>
    <t>FREGATE DISTRIBUIDOR PET ME (Brazil)</t>
  </si>
  <si>
    <t>中通客车股份有限公司</t>
  </si>
  <si>
    <t>鲁西集团</t>
  </si>
  <si>
    <t>01、06</t>
  </si>
  <si>
    <t>ケイディ株式会社
KD 株式会社</t>
  </si>
  <si>
    <t>商願2016-077931</t>
  </si>
  <si>
    <t>巴斯夫农业有限公司</t>
  </si>
  <si>
    <t>4020200098287</t>
  </si>
  <si>
    <t>国際登録1407685 *</t>
  </si>
  <si>
    <t>01</t>
  </si>
  <si>
    <t>주식회사 엘지화학
LG化学株式会社</t>
  </si>
  <si>
    <t>4020060003715</t>
  </si>
  <si>
    <t>山东松立机械有限公司</t>
  </si>
  <si>
    <t>高唐县</t>
  </si>
  <si>
    <t>山东时风（集团）有限责任公司</t>
  </si>
  <si>
    <t>山东齐鲁漆业有限公司</t>
  </si>
  <si>
    <t>02</t>
  </si>
  <si>
    <t>巴基斯坦</t>
  </si>
  <si>
    <t>山东东泰农化有限公司</t>
  </si>
  <si>
    <t>也门</t>
  </si>
  <si>
    <t>中科凤祥生物工程股份有限公司</t>
  </si>
  <si>
    <t>南美洲</t>
  </si>
  <si>
    <t>哥伦比亚</t>
  </si>
  <si>
    <t>Mr. HUN CHANTHA (Cambodia)</t>
  </si>
  <si>
    <t>KH/2019/72555</t>
  </si>
  <si>
    <t>非洲</t>
  </si>
  <si>
    <t>阳谷祥光铜业有限公司</t>
  </si>
  <si>
    <t>01、06、14</t>
  </si>
  <si>
    <t>老挝</t>
  </si>
  <si>
    <t>山东太平洋光纤光缆有限公司</t>
  </si>
  <si>
    <t>中国台湾</t>
  </si>
  <si>
    <t>东阿阿胶股份有限公司</t>
  </si>
  <si>
    <t>05</t>
  </si>
  <si>
    <t>澳门</t>
  </si>
  <si>
    <t>Saigon Trade Center, 37 Tôn Đức Thắng, phường Bến Nghé, quận 1, thành phố Hồ Chí Minh
西贡贸易中心胡志明市第一郡 Ben Nghe 坊，孙德胜街 37 号</t>
  </si>
  <si>
    <t>Công ty cổ phần quảng cáo truyền thông Thiên Hy Long Việt Nam
越南天喜龙广告传播股份有限公司</t>
  </si>
  <si>
    <t>VN-4-2013-24351</t>
  </si>
  <si>
    <t>山东高唐永旺食品有限公司</t>
  </si>
  <si>
    <t>　　山东金帝精密机械科技股份有限公司</t>
  </si>
  <si>
    <t>英国</t>
  </si>
  <si>
    <t>SECRETARY OF STATE FOR ENERGY SECURITY AND NET ZERO</t>
  </si>
  <si>
    <t>UK00004216764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</si>
</sst>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303030"/>
      <name val="Noto Sans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locked="0" hidden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hidden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9" Type="http://schemas.openxmlformats.org/officeDocument/2006/relationships/image" Target="media/image48.jpeg"/><Relationship Id="rId48" Type="http://schemas.openxmlformats.org/officeDocument/2006/relationships/image" Target="media/image47.png"/><Relationship Id="rId47" Type="http://schemas.openxmlformats.org/officeDocument/2006/relationships/image" Target="media/image46.pn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png"/><Relationship Id="rId43" Type="http://schemas.openxmlformats.org/officeDocument/2006/relationships/image" Target="media/image42.jpeg"/><Relationship Id="rId42" Type="http://schemas.openxmlformats.org/officeDocument/2006/relationships/image" Target="media/image41.png"/><Relationship Id="rId41" Type="http://schemas.openxmlformats.org/officeDocument/2006/relationships/image" Target="media/image40.png"/><Relationship Id="rId40" Type="http://schemas.openxmlformats.org/officeDocument/2006/relationships/image" Target="media/image39.png"/><Relationship Id="rId4" Type="http://schemas.openxmlformats.org/officeDocument/2006/relationships/image" Target="media/image4.png"/><Relationship Id="rId39" Type="http://schemas.openxmlformats.org/officeDocument/2006/relationships/image" Target="NULL" TargetMode="External"/><Relationship Id="rId38" Type="http://schemas.openxmlformats.org/officeDocument/2006/relationships/image" Target="media/image38.jpe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jpe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49</xdr:row>
      <xdr:rowOff>0</xdr:rowOff>
    </xdr:from>
    <xdr:to>
      <xdr:col>8</xdr:col>
      <xdr:colOff>152400</xdr:colOff>
      <xdr:row>49</xdr:row>
      <xdr:rowOff>152400</xdr:rowOff>
    </xdr:to>
    <xdr:pic>
      <xdr:nvPicPr>
        <xdr:cNvPr id="110" name="图片 109" descr="대표도면"/>
        <xdr:cNvPicPr>
          <a:picLocks noChangeAspect="1"/>
        </xdr:cNvPicPr>
      </xdr:nvPicPr>
      <xdr:blipFill>
        <a:stretch>
          <a:fillRect/>
        </a:stretch>
      </xdr:blipFill>
      <xdr:spPr>
        <a:xfrm>
          <a:off x="9525635" y="33007300"/>
          <a:ext cx="15240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152400</xdr:colOff>
      <xdr:row>49</xdr:row>
      <xdr:rowOff>152400</xdr:rowOff>
    </xdr:to>
    <xdr:pic>
      <xdr:nvPicPr>
        <xdr:cNvPr id="111" name="图片 110" descr="대표도면"/>
        <xdr:cNvPicPr>
          <a:picLocks noChangeAspect="1"/>
        </xdr:cNvPicPr>
      </xdr:nvPicPr>
      <xdr:blipFill>
        <a:stretch>
          <a:fillRect/>
        </a:stretch>
      </xdr:blipFill>
      <xdr:spPr>
        <a:xfrm>
          <a:off x="13745210" y="33007300"/>
          <a:ext cx="152400" cy="152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8"/>
  <sheetViews>
    <sheetView tabSelected="1" zoomScale="70" zoomScaleNormal="70" workbookViewId="0">
      <pane ySplit="2" topLeftCell="A77" activePane="bottomLeft" state="frozen"/>
      <selection/>
      <selection pane="bottomLeft" activeCell="D25" sqref="D25"/>
    </sheetView>
  </sheetViews>
  <sheetFormatPr defaultColWidth="9" defaultRowHeight="50" customHeight="1"/>
  <cols>
    <col min="1" max="1" width="5.89166666666667" style="21" customWidth="1"/>
    <col min="2" max="2" width="9.775" style="22" customWidth="1"/>
    <col min="3" max="3" width="24.3666666666667" style="23" customWidth="1"/>
    <col min="4" max="4" width="23.4583333333333" style="24" customWidth="1"/>
    <col min="5" max="5" width="13.8833333333333" style="21" customWidth="1"/>
    <col min="6" max="6" width="11.8833333333333" style="21" customWidth="1"/>
    <col min="7" max="7" width="16.375" style="21" customWidth="1"/>
    <col min="8" max="8" width="19.375" style="1" customWidth="1"/>
    <col min="9" max="9" width="29.1083333333333" style="21" customWidth="1"/>
    <col min="10" max="10" width="26.2666666666667" style="21" customWidth="1"/>
    <col min="11" max="11" width="30" style="21" customWidth="1"/>
    <col min="12" max="12" width="25.6666666666667" style="25" customWidth="1"/>
    <col min="13" max="13" width="39.1083333333333" style="21" customWidth="1"/>
    <col min="14" max="16384" width="9" style="21"/>
  </cols>
  <sheetData>
    <row r="1" s="1" customFormat="1" customHeight="1" spans="1:13">
      <c r="A1" s="3" t="s">
        <v>0</v>
      </c>
      <c r="B1" s="4" t="s">
        <v>1</v>
      </c>
      <c r="C1" s="26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/>
      <c r="J1" s="3"/>
      <c r="K1" s="3"/>
      <c r="L1" s="14"/>
      <c r="M1" s="3" t="s">
        <v>8</v>
      </c>
    </row>
    <row r="2" s="18" customFormat="1" customHeight="1" spans="1:13">
      <c r="A2" s="3"/>
      <c r="B2" s="4"/>
      <c r="C2" s="26"/>
      <c r="D2" s="27"/>
      <c r="E2" s="3"/>
      <c r="F2" s="3"/>
      <c r="G2" s="3"/>
      <c r="H2" s="3" t="s">
        <v>9</v>
      </c>
      <c r="I2" s="3" t="s">
        <v>10</v>
      </c>
      <c r="J2" s="3" t="s">
        <v>11</v>
      </c>
      <c r="K2" s="3" t="s">
        <v>12</v>
      </c>
      <c r="L2" s="14" t="s">
        <v>13</v>
      </c>
      <c r="M2" s="3"/>
    </row>
    <row r="3" s="2" customFormat="1" customHeight="1" spans="1:13">
      <c r="A3" s="7">
        <v>1</v>
      </c>
      <c r="B3" s="8" t="s">
        <v>14</v>
      </c>
      <c r="C3" s="9" t="s">
        <v>15</v>
      </c>
      <c r="D3" s="10" t="str">
        <f>_xlfn.DISPIMG("ID_3E4A7BA2FE444DD6B6D0BB4DB1E62390",1)</f>
        <v>=DISPIMG("ID_3E4A7BA2FE444DD6B6D0BB4DB1E62390",1)</v>
      </c>
      <c r="E3" s="66" t="s">
        <v>16</v>
      </c>
      <c r="F3" s="11" t="s">
        <v>17</v>
      </c>
      <c r="G3" s="12">
        <v>44707</v>
      </c>
      <c r="H3" s="13" t="s">
        <v>18</v>
      </c>
      <c r="I3" s="15"/>
      <c r="J3" s="16"/>
      <c r="K3" s="13"/>
      <c r="L3" s="17"/>
      <c r="M3" s="11"/>
    </row>
    <row r="4" s="19" customFormat="1" customHeight="1" spans="1:13">
      <c r="A4" s="7">
        <v>2</v>
      </c>
      <c r="B4" s="8" t="s">
        <v>14</v>
      </c>
      <c r="C4" s="9" t="s">
        <v>15</v>
      </c>
      <c r="D4" s="28" t="str">
        <f>_xlfn.DISPIMG("ID_B3C759E39DF94E878FE12886DE72A07B",1)</f>
        <v>=DISPIMG("ID_B3C759E39DF94E878FE12886DE72A07B",1)</v>
      </c>
      <c r="E4" s="66" t="s">
        <v>16</v>
      </c>
      <c r="F4" s="39" t="s">
        <v>17</v>
      </c>
      <c r="G4" s="40">
        <v>43227</v>
      </c>
      <c r="H4" s="41" t="s">
        <v>18</v>
      </c>
      <c r="I4" s="52"/>
      <c r="J4" s="52"/>
      <c r="K4" s="41"/>
      <c r="L4" s="53"/>
      <c r="M4" s="42"/>
    </row>
    <row r="5" s="19" customFormat="1" customHeight="1" spans="1:13">
      <c r="A5" s="7">
        <v>3</v>
      </c>
      <c r="B5" s="29" t="s">
        <v>19</v>
      </c>
      <c r="C5" s="9" t="s">
        <v>20</v>
      </c>
      <c r="D5" s="28" t="str">
        <f>_xlfn.DISPIMG("ID_74637424C3874873BF753B00D46492D5",1)</f>
        <v>=DISPIMG("ID_74637424C3874873BF753B00D46492D5",1)</v>
      </c>
      <c r="E5" s="42">
        <v>24</v>
      </c>
      <c r="F5" s="39" t="s">
        <v>17</v>
      </c>
      <c r="G5" s="40">
        <v>37475</v>
      </c>
      <c r="H5" s="41" t="s">
        <v>18</v>
      </c>
      <c r="I5" s="52"/>
      <c r="J5" s="52"/>
      <c r="K5" s="41"/>
      <c r="L5" s="53"/>
      <c r="M5" s="42"/>
    </row>
    <row r="6" s="19" customFormat="1" customHeight="1" spans="1:13">
      <c r="A6" s="7">
        <v>4</v>
      </c>
      <c r="B6" s="29" t="s">
        <v>19</v>
      </c>
      <c r="C6" s="9" t="s">
        <v>20</v>
      </c>
      <c r="D6" s="30" t="str">
        <f>_xlfn.DISPIMG("ID_48265A99F62B4348BC4EC43771874556",1)</f>
        <v>=DISPIMG("ID_48265A99F62B4348BC4EC43771874556",1)</v>
      </c>
      <c r="E6" s="7">
        <v>24</v>
      </c>
      <c r="F6" s="39" t="s">
        <v>21</v>
      </c>
      <c r="G6" s="40">
        <v>43571</v>
      </c>
      <c r="H6" s="41" t="s">
        <v>18</v>
      </c>
      <c r="I6" s="52"/>
      <c r="J6" s="52"/>
      <c r="K6" s="41"/>
      <c r="L6" s="53"/>
      <c r="M6" s="42"/>
    </row>
    <row r="7" s="19" customFormat="1" customHeight="1" spans="1:13">
      <c r="A7" s="7">
        <v>5</v>
      </c>
      <c r="B7" s="29" t="s">
        <v>19</v>
      </c>
      <c r="C7" s="9" t="s">
        <v>20</v>
      </c>
      <c r="D7" s="30" t="str">
        <f>_xlfn.DISPIMG("ID_48265A99F62B4348BC4EC43771874556",1)</f>
        <v>=DISPIMG("ID_48265A99F62B4348BC4EC43771874556",1)</v>
      </c>
      <c r="E7" s="7">
        <v>24</v>
      </c>
      <c r="F7" s="39" t="s">
        <v>22</v>
      </c>
      <c r="G7" s="40">
        <v>43571</v>
      </c>
      <c r="H7" s="41" t="s">
        <v>18</v>
      </c>
      <c r="I7" s="52"/>
      <c r="J7" s="52"/>
      <c r="K7" s="41"/>
      <c r="L7" s="53"/>
      <c r="M7" s="42"/>
    </row>
    <row r="8" s="19" customFormat="1" customHeight="1" spans="1:13">
      <c r="A8" s="7">
        <v>6</v>
      </c>
      <c r="B8" s="29" t="s">
        <v>23</v>
      </c>
      <c r="C8" s="31" t="s">
        <v>24</v>
      </c>
      <c r="D8" s="28" t="str">
        <f>_xlfn.DISPIMG("ID_CBC65BF169CA40E29014D1DE7A92B48A",1)</f>
        <v>=DISPIMG("ID_CBC65BF169CA40E29014D1DE7A92B48A",1)</v>
      </c>
      <c r="E8" s="7" t="s">
        <v>25</v>
      </c>
      <c r="F8" s="39" t="s">
        <v>26</v>
      </c>
      <c r="G8" s="40">
        <v>41089</v>
      </c>
      <c r="H8" s="41" t="s">
        <v>18</v>
      </c>
      <c r="I8" s="52"/>
      <c r="J8" s="52"/>
      <c r="K8" s="41"/>
      <c r="L8" s="53"/>
      <c r="M8" s="42"/>
    </row>
    <row r="9" s="19" customFormat="1" customHeight="1" spans="1:13">
      <c r="A9" s="7">
        <v>7</v>
      </c>
      <c r="B9" s="29" t="s">
        <v>23</v>
      </c>
      <c r="C9" s="31" t="s">
        <v>24</v>
      </c>
      <c r="D9" s="28" t="str">
        <f>_xlfn.DISPIMG("ID_8B118D22FB824C7BA32ED425B1D09918",1)</f>
        <v>=DISPIMG("ID_8B118D22FB824C7BA32ED425B1D09918",1)</v>
      </c>
      <c r="E9" s="67" t="s">
        <v>16</v>
      </c>
      <c r="F9" s="39" t="s">
        <v>26</v>
      </c>
      <c r="G9" s="40">
        <v>44221</v>
      </c>
      <c r="H9" s="41" t="s">
        <v>18</v>
      </c>
      <c r="I9" s="52"/>
      <c r="J9" s="52"/>
      <c r="K9" s="41"/>
      <c r="L9" s="53"/>
      <c r="M9" s="42"/>
    </row>
    <row r="10" s="19" customFormat="1" customHeight="1" spans="1:13">
      <c r="A10" s="7">
        <v>8</v>
      </c>
      <c r="B10" s="29" t="s">
        <v>23</v>
      </c>
      <c r="C10" s="31" t="s">
        <v>24</v>
      </c>
      <c r="D10" s="28" t="str">
        <f>_xlfn.DISPIMG("ID_9C2EA21737BF44D6A92354ADBC7174A8",1)</f>
        <v>=DISPIMG("ID_9C2EA21737BF44D6A92354ADBC7174A8",1)</v>
      </c>
      <c r="E10" s="67" t="s">
        <v>16</v>
      </c>
      <c r="F10" s="39" t="s">
        <v>26</v>
      </c>
      <c r="G10" s="40">
        <v>43475</v>
      </c>
      <c r="H10" s="41" t="s">
        <v>18</v>
      </c>
      <c r="I10" s="53"/>
      <c r="J10" s="53"/>
      <c r="K10" s="41"/>
      <c r="L10" s="53"/>
      <c r="M10" s="42"/>
    </row>
    <row r="11" s="19" customFormat="1" customHeight="1" spans="1:13">
      <c r="A11" s="7">
        <v>9</v>
      </c>
      <c r="B11" s="32" t="s">
        <v>27</v>
      </c>
      <c r="C11" s="33" t="s">
        <v>28</v>
      </c>
      <c r="D11" s="28" t="str">
        <f t="shared" ref="D11:D13" si="0">_xlfn.DISPIMG("ID_EE829EC7A0D9443791A3696F826C9E04",1)</f>
        <v>=DISPIMG("ID_EE829EC7A0D9443791A3696F826C9E04",1)</v>
      </c>
      <c r="E11" s="42">
        <v>29</v>
      </c>
      <c r="F11" s="39" t="s">
        <v>17</v>
      </c>
      <c r="G11" s="40">
        <v>37725</v>
      </c>
      <c r="H11" s="41" t="s">
        <v>18</v>
      </c>
      <c r="I11" s="52"/>
      <c r="J11" s="52"/>
      <c r="K11" s="41"/>
      <c r="L11" s="53"/>
      <c r="M11" s="42"/>
    </row>
    <row r="12" s="19" customFormat="1" customHeight="1" spans="1:13">
      <c r="A12" s="7">
        <v>10</v>
      </c>
      <c r="B12" s="32" t="s">
        <v>27</v>
      </c>
      <c r="C12" s="33" t="s">
        <v>28</v>
      </c>
      <c r="D12" s="28" t="str">
        <f t="shared" si="0"/>
        <v>=DISPIMG("ID_EE829EC7A0D9443791A3696F826C9E04",1)</v>
      </c>
      <c r="E12" s="42">
        <v>29</v>
      </c>
      <c r="F12" s="39" t="s">
        <v>21</v>
      </c>
      <c r="G12" s="40">
        <v>37725</v>
      </c>
      <c r="H12" s="41" t="s">
        <v>18</v>
      </c>
      <c r="I12" s="52"/>
      <c r="J12" s="52"/>
      <c r="K12" s="41"/>
      <c r="L12" s="53"/>
      <c r="M12" s="42"/>
    </row>
    <row r="13" s="19" customFormat="1" customHeight="1" spans="1:13">
      <c r="A13" s="7">
        <v>11</v>
      </c>
      <c r="B13" s="32" t="s">
        <v>27</v>
      </c>
      <c r="C13" s="33" t="s">
        <v>29</v>
      </c>
      <c r="D13" s="28" t="str">
        <f>_xlfn.DISPIMG("ID_E4CB27837A2B44CAB5D51869598BE50F",1)</f>
        <v>=DISPIMG("ID_E4CB27837A2B44CAB5D51869598BE50F",1)</v>
      </c>
      <c r="E13" s="67" t="s">
        <v>30</v>
      </c>
      <c r="F13" s="39" t="s">
        <v>26</v>
      </c>
      <c r="G13" s="40">
        <v>44538</v>
      </c>
      <c r="H13" s="41" t="s">
        <v>18</v>
      </c>
      <c r="I13" s="52"/>
      <c r="J13" s="52"/>
      <c r="K13" s="41"/>
      <c r="L13" s="53"/>
      <c r="M13" s="42"/>
    </row>
    <row r="14" s="19" customFormat="1" customHeight="1" spans="1:13">
      <c r="A14" s="7">
        <v>12</v>
      </c>
      <c r="B14" s="32" t="s">
        <v>27</v>
      </c>
      <c r="C14" s="33" t="s">
        <v>29</v>
      </c>
      <c r="D14" s="28" t="str">
        <f>_xlfn.DISPIMG("ID_E4CB27837A2B44CAB5D51869598BE50F",1)</f>
        <v>=DISPIMG("ID_E4CB27837A2B44CAB5D51869598BE50F",1)</v>
      </c>
      <c r="E14" s="67" t="s">
        <v>30</v>
      </c>
      <c r="F14" s="39" t="s">
        <v>31</v>
      </c>
      <c r="G14" s="40" t="s">
        <v>32</v>
      </c>
      <c r="H14" s="41" t="s">
        <v>18</v>
      </c>
      <c r="I14" s="52"/>
      <c r="J14" s="52"/>
      <c r="K14" s="41"/>
      <c r="L14" s="53"/>
      <c r="M14" s="42"/>
    </row>
    <row r="15" s="19" customFormat="1" customHeight="1" spans="1:13">
      <c r="A15" s="7">
        <v>13</v>
      </c>
      <c r="B15" s="32" t="s">
        <v>27</v>
      </c>
      <c r="C15" s="33" t="s">
        <v>29</v>
      </c>
      <c r="D15" s="28" t="str">
        <f>_xlfn.DISPIMG("ID_E4CB27837A2B44CAB5D51869598BE50F",1)</f>
        <v>=DISPIMG("ID_E4CB27837A2B44CAB5D51869598BE50F",1)</v>
      </c>
      <c r="E15" s="67" t="s">
        <v>30</v>
      </c>
      <c r="F15" s="39" t="s">
        <v>21</v>
      </c>
      <c r="G15" s="40" t="s">
        <v>32</v>
      </c>
      <c r="H15" s="41" t="s">
        <v>18</v>
      </c>
      <c r="I15" s="52"/>
      <c r="J15" s="52"/>
      <c r="K15" s="41"/>
      <c r="L15" s="53"/>
      <c r="M15" s="42"/>
    </row>
    <row r="16" s="19" customFormat="1" customHeight="1" spans="1:13">
      <c r="A16" s="7">
        <v>14</v>
      </c>
      <c r="B16" s="32" t="s">
        <v>27</v>
      </c>
      <c r="C16" s="33" t="s">
        <v>29</v>
      </c>
      <c r="D16" s="28" t="str">
        <f>_xlfn.DISPIMG("ID_E4CB27837A2B44CAB5D51869598BE50F",1)</f>
        <v>=DISPIMG("ID_E4CB27837A2B44CAB5D51869598BE50F",1)</v>
      </c>
      <c r="E16" s="67" t="s">
        <v>30</v>
      </c>
      <c r="F16" s="39" t="s">
        <v>33</v>
      </c>
      <c r="G16" s="40" t="s">
        <v>32</v>
      </c>
      <c r="H16" s="41" t="s">
        <v>18</v>
      </c>
      <c r="I16" s="52"/>
      <c r="J16" s="52"/>
      <c r="K16" s="41"/>
      <c r="L16" s="53"/>
      <c r="M16" s="42"/>
    </row>
    <row r="17" s="19" customFormat="1" customHeight="1" spans="1:13">
      <c r="A17" s="7">
        <v>15</v>
      </c>
      <c r="B17" s="32" t="s">
        <v>27</v>
      </c>
      <c r="C17" s="33" t="s">
        <v>29</v>
      </c>
      <c r="D17" s="28" t="str">
        <f>_xlfn.DISPIMG("ID_F309158CB02A4453B5BE59DBA3E5A6E1",1)</f>
        <v>=DISPIMG("ID_F309158CB02A4453B5BE59DBA3E5A6E1",1)</v>
      </c>
      <c r="E17" s="67" t="s">
        <v>30</v>
      </c>
      <c r="F17" s="39" t="s">
        <v>26</v>
      </c>
      <c r="G17" s="40">
        <v>44538</v>
      </c>
      <c r="H17" s="41" t="s">
        <v>18</v>
      </c>
      <c r="I17" s="52"/>
      <c r="J17" s="52"/>
      <c r="K17" s="41"/>
      <c r="L17" s="53"/>
      <c r="M17" s="42"/>
    </row>
    <row r="18" s="19" customFormat="1" customHeight="1" spans="1:13">
      <c r="A18" s="7">
        <v>16</v>
      </c>
      <c r="B18" s="32" t="s">
        <v>27</v>
      </c>
      <c r="C18" s="33" t="s">
        <v>29</v>
      </c>
      <c r="D18" s="28" t="str">
        <f>_xlfn.DISPIMG("ID_F309158CB02A4453B5BE59DBA3E5A6E1",1)</f>
        <v>=DISPIMG("ID_F309158CB02A4453B5BE59DBA3E5A6E1",1)</v>
      </c>
      <c r="E18" s="67" t="s">
        <v>30</v>
      </c>
      <c r="F18" s="39" t="s">
        <v>31</v>
      </c>
      <c r="G18" s="40" t="s">
        <v>32</v>
      </c>
      <c r="H18" s="41" t="s">
        <v>18</v>
      </c>
      <c r="I18" s="52"/>
      <c r="J18" s="52"/>
      <c r="K18" s="41"/>
      <c r="L18" s="53"/>
      <c r="M18" s="42"/>
    </row>
    <row r="19" s="19" customFormat="1" customHeight="1" spans="1:13">
      <c r="A19" s="7">
        <v>17</v>
      </c>
      <c r="B19" s="32" t="s">
        <v>27</v>
      </c>
      <c r="C19" s="33" t="s">
        <v>29</v>
      </c>
      <c r="D19" s="28" t="str">
        <f>_xlfn.DISPIMG("ID_F309158CB02A4453B5BE59DBA3E5A6E1",1)</f>
        <v>=DISPIMG("ID_F309158CB02A4453B5BE59DBA3E5A6E1",1)</v>
      </c>
      <c r="E19" s="67" t="s">
        <v>30</v>
      </c>
      <c r="F19" s="39" t="s">
        <v>21</v>
      </c>
      <c r="G19" s="40" t="s">
        <v>32</v>
      </c>
      <c r="H19" s="41" t="s">
        <v>18</v>
      </c>
      <c r="I19" s="52"/>
      <c r="J19" s="52"/>
      <c r="K19" s="41"/>
      <c r="L19" s="53"/>
      <c r="M19" s="42"/>
    </row>
    <row r="20" s="19" customFormat="1" customHeight="1" spans="1:13">
      <c r="A20" s="7">
        <v>18</v>
      </c>
      <c r="B20" s="32" t="s">
        <v>27</v>
      </c>
      <c r="C20" s="33" t="s">
        <v>29</v>
      </c>
      <c r="D20" s="28" t="str">
        <f>_xlfn.DISPIMG("ID_F309158CB02A4453B5BE59DBA3E5A6E1",1)</f>
        <v>=DISPIMG("ID_F309158CB02A4453B5BE59DBA3E5A6E1",1)</v>
      </c>
      <c r="E20" s="67" t="s">
        <v>30</v>
      </c>
      <c r="F20" s="39" t="s">
        <v>33</v>
      </c>
      <c r="G20" s="40" t="s">
        <v>32</v>
      </c>
      <c r="H20" s="41" t="s">
        <v>18</v>
      </c>
      <c r="I20" s="52"/>
      <c r="J20" s="52"/>
      <c r="K20" s="41"/>
      <c r="L20" s="53"/>
      <c r="M20" s="42"/>
    </row>
    <row r="21" s="19" customFormat="1" ht="82" customHeight="1" spans="1:13">
      <c r="A21" s="7">
        <v>19</v>
      </c>
      <c r="B21" s="29" t="s">
        <v>34</v>
      </c>
      <c r="C21" s="33" t="s">
        <v>35</v>
      </c>
      <c r="D21" s="28" t="str">
        <f>_xlfn.DISPIMG("ID_B9C0F0A8F6A94D59B2D83F6C2CF6243F",1)</f>
        <v>=DISPIMG("ID_B9C0F0A8F6A94D59B2D83F6C2CF6243F",1)</v>
      </c>
      <c r="E21" s="42" t="s">
        <v>36</v>
      </c>
      <c r="F21" s="39" t="s">
        <v>17</v>
      </c>
      <c r="G21" s="40">
        <v>42086</v>
      </c>
      <c r="H21" s="41" t="s">
        <v>18</v>
      </c>
      <c r="I21" s="52"/>
      <c r="J21" s="52"/>
      <c r="K21" s="41"/>
      <c r="L21" s="53"/>
      <c r="M21" s="42"/>
    </row>
    <row r="22" s="19" customFormat="1" ht="96" customHeight="1" spans="1:13">
      <c r="A22" s="7">
        <v>20</v>
      </c>
      <c r="B22" s="29" t="s">
        <v>34</v>
      </c>
      <c r="C22" s="33" t="s">
        <v>35</v>
      </c>
      <c r="D22" s="28" t="str">
        <f>_xlfn.DISPIMG("ID_B9C0F0A8F6A94D59B2D83F6C2CF6243F",1)</f>
        <v>=DISPIMG("ID_B9C0F0A8F6A94D59B2D83F6C2CF6243F",1)</v>
      </c>
      <c r="E22" s="42" t="s">
        <v>37</v>
      </c>
      <c r="F22" s="39" t="s">
        <v>26</v>
      </c>
      <c r="G22" s="40">
        <v>42086</v>
      </c>
      <c r="H22" s="41" t="s">
        <v>18</v>
      </c>
      <c r="I22" s="52"/>
      <c r="J22" s="52"/>
      <c r="K22" s="41"/>
      <c r="L22" s="53"/>
      <c r="M22" s="42"/>
    </row>
    <row r="23" s="19" customFormat="1" ht="69" customHeight="1" spans="1:13">
      <c r="A23" s="7">
        <v>21</v>
      </c>
      <c r="B23" s="29" t="s">
        <v>34</v>
      </c>
      <c r="C23" s="33" t="s">
        <v>35</v>
      </c>
      <c r="D23" s="28" t="str">
        <f>_xlfn.DISPIMG("ID_B9C0F0A8F6A94D59B2D83F6C2CF6243F",1)</f>
        <v>=DISPIMG("ID_B9C0F0A8F6A94D59B2D83F6C2CF6243F",1)</v>
      </c>
      <c r="E23" s="42" t="s">
        <v>38</v>
      </c>
      <c r="F23" s="39" t="s">
        <v>39</v>
      </c>
      <c r="G23" s="40">
        <v>42086</v>
      </c>
      <c r="H23" s="41" t="s">
        <v>18</v>
      </c>
      <c r="I23" s="52"/>
      <c r="J23" s="52"/>
      <c r="K23" s="41"/>
      <c r="L23" s="53"/>
      <c r="M23" s="42"/>
    </row>
    <row r="24" s="19" customFormat="1" customHeight="1" spans="1:13">
      <c r="A24" s="7">
        <v>22</v>
      </c>
      <c r="B24" s="29" t="s">
        <v>34</v>
      </c>
      <c r="C24" s="33" t="s">
        <v>40</v>
      </c>
      <c r="D24" s="28" t="str">
        <f>_xlfn.DISPIMG("ID_FC5890A35DE64685804A2E9075548C4E",1)</f>
        <v>=DISPIMG("ID_FC5890A35DE64685804A2E9075548C4E",1)</v>
      </c>
      <c r="E24" s="42" t="s">
        <v>41</v>
      </c>
      <c r="F24" s="39" t="s">
        <v>26</v>
      </c>
      <c r="G24" s="40">
        <v>42831</v>
      </c>
      <c r="H24" s="41" t="s">
        <v>42</v>
      </c>
      <c r="I24" s="54" t="str">
        <f>_xlfn.DISPIMG("ID_79817948E8A84ACFBDA8879DA85A6733",1)</f>
        <v>=DISPIMG("ID_79817948E8A84ACFBDA8879DA85A6733",1)</v>
      </c>
      <c r="J24" s="52" t="s">
        <v>26</v>
      </c>
      <c r="K24" s="41" t="s">
        <v>43</v>
      </c>
      <c r="L24" s="68" t="s">
        <v>44</v>
      </c>
      <c r="M24" s="42"/>
    </row>
    <row r="25" s="19" customFormat="1" customHeight="1" spans="1:13">
      <c r="A25" s="7">
        <v>23</v>
      </c>
      <c r="B25" s="29" t="s">
        <v>34</v>
      </c>
      <c r="C25" s="33" t="s">
        <v>40</v>
      </c>
      <c r="D25" s="28" t="str">
        <f>_xlfn.DISPIMG("ID_4515CE9FA4604B709CE852F4EAA2242E",1)</f>
        <v>=DISPIMG("ID_4515CE9FA4604B709CE852F4EAA2242E",1)</v>
      </c>
      <c r="E25" s="42" t="s">
        <v>45</v>
      </c>
      <c r="F25" s="39" t="s">
        <v>26</v>
      </c>
      <c r="G25" s="40">
        <v>38524</v>
      </c>
      <c r="H25" s="41" t="s">
        <v>42</v>
      </c>
      <c r="I25" s="54" t="str">
        <f>_xlfn.DISPIMG("ID_D2621AE3ED1A47A3BE31042D2822F1CA",1)</f>
        <v>=DISPIMG("ID_D2621AE3ED1A47A3BE31042D2822F1CA",1)</v>
      </c>
      <c r="J25" s="52" t="s">
        <v>26</v>
      </c>
      <c r="K25" s="41" t="s">
        <v>43</v>
      </c>
      <c r="L25" s="68" t="s">
        <v>44</v>
      </c>
      <c r="M25" s="42"/>
    </row>
    <row r="26" s="19" customFormat="1" customHeight="1" spans="1:13">
      <c r="A26" s="7">
        <v>24</v>
      </c>
      <c r="B26" s="34" t="s">
        <v>46</v>
      </c>
      <c r="C26" s="35" t="s">
        <v>47</v>
      </c>
      <c r="D26" s="28" t="str">
        <f>_xlfn.DISPIMG("ID_F3CA4574410E4246966C9F991E75B950",1)</f>
        <v>=DISPIMG("ID_F3CA4574410E4246966C9F991E75B950",1)</v>
      </c>
      <c r="E26" s="42">
        <v>10</v>
      </c>
      <c r="F26" s="39" t="s">
        <v>17</v>
      </c>
      <c r="G26" s="40" t="s">
        <v>48</v>
      </c>
      <c r="H26" s="41" t="s">
        <v>18</v>
      </c>
      <c r="I26" s="52"/>
      <c r="J26" s="52"/>
      <c r="K26" s="41"/>
      <c r="L26" s="53"/>
      <c r="M26" s="42"/>
    </row>
    <row r="27" s="20" customFormat="1" customHeight="1" spans="1:13">
      <c r="A27" s="7">
        <v>25</v>
      </c>
      <c r="B27" s="34" t="s">
        <v>46</v>
      </c>
      <c r="C27" s="9" t="s">
        <v>49</v>
      </c>
      <c r="D27" s="36" t="str">
        <f>_xlfn.DISPIMG("ID_640EC36E30574CDF8FCC485E0A92E4BE",1)</f>
        <v>=DISPIMG("ID_640EC36E30574CDF8FCC485E0A92E4BE",1)</v>
      </c>
      <c r="E27" s="42">
        <v>10</v>
      </c>
      <c r="F27" s="39" t="s">
        <v>17</v>
      </c>
      <c r="G27" s="40" t="s">
        <v>48</v>
      </c>
      <c r="H27" s="41" t="s">
        <v>18</v>
      </c>
      <c r="I27" s="55"/>
      <c r="J27" s="55"/>
      <c r="K27" s="45"/>
      <c r="L27" s="56"/>
      <c r="M27" s="43"/>
    </row>
    <row r="28" customHeight="1" spans="1:13">
      <c r="A28" s="7">
        <v>26</v>
      </c>
      <c r="B28" s="34" t="s">
        <v>46</v>
      </c>
      <c r="C28" s="35" t="s">
        <v>50</v>
      </c>
      <c r="D28" s="37" t="str">
        <f>_xlfn.DISPIMG("ID_69E1C440BFDD4E208E0426A59FDEABF4",1)</f>
        <v>=DISPIMG("ID_69E1C440BFDD4E208E0426A59FDEABF4",1)</v>
      </c>
      <c r="E28" s="42">
        <v>10</v>
      </c>
      <c r="F28" s="39" t="s">
        <v>17</v>
      </c>
      <c r="G28" s="40" t="s">
        <v>48</v>
      </c>
      <c r="H28" s="41" t="s">
        <v>18</v>
      </c>
      <c r="I28" s="57"/>
      <c r="J28" s="57"/>
      <c r="K28" s="49"/>
      <c r="L28" s="58"/>
      <c r="M28" s="46"/>
    </row>
    <row r="29" customHeight="1" spans="1:13">
      <c r="A29" s="7">
        <v>27</v>
      </c>
      <c r="B29" s="34" t="s">
        <v>46</v>
      </c>
      <c r="C29" s="35" t="s">
        <v>51</v>
      </c>
      <c r="D29" s="37" t="str">
        <f>_xlfn.DISPIMG("ID_47F4D3F8D9974233A24E00A0C3E0CDC0",1)</f>
        <v>=DISPIMG("ID_47F4D3F8D9974233A24E00A0C3E0CDC0",1)</v>
      </c>
      <c r="E29" s="42">
        <v>10</v>
      </c>
      <c r="F29" s="39" t="s">
        <v>17</v>
      </c>
      <c r="G29" s="40" t="s">
        <v>48</v>
      </c>
      <c r="H29" s="41" t="s">
        <v>18</v>
      </c>
      <c r="I29" s="57"/>
      <c r="J29" s="57"/>
      <c r="K29" s="49"/>
      <c r="L29" s="58"/>
      <c r="M29" s="46"/>
    </row>
    <row r="30" customHeight="1" spans="1:13">
      <c r="A30" s="7">
        <v>28</v>
      </c>
      <c r="B30" s="34" t="s">
        <v>46</v>
      </c>
      <c r="C30" s="35" t="s">
        <v>52</v>
      </c>
      <c r="D30" s="37" t="str">
        <f>_xlfn.DISPIMG("ID_383090FCD5D045F4905155E9B130437C",1)</f>
        <v>=DISPIMG("ID_383090FCD5D045F4905155E9B130437C",1)</v>
      </c>
      <c r="E30" s="42">
        <v>10</v>
      </c>
      <c r="F30" s="39" t="s">
        <v>17</v>
      </c>
      <c r="G30" s="40" t="s">
        <v>48</v>
      </c>
      <c r="H30" s="41" t="s">
        <v>18</v>
      </c>
      <c r="I30" s="57"/>
      <c r="J30" s="57"/>
      <c r="K30" s="49"/>
      <c r="L30" s="58"/>
      <c r="M30" s="46"/>
    </row>
    <row r="31" s="20" customFormat="1" ht="94" customHeight="1" spans="1:13">
      <c r="A31" s="7">
        <v>29</v>
      </c>
      <c r="B31" s="38" t="s">
        <v>53</v>
      </c>
      <c r="C31" s="9" t="s">
        <v>54</v>
      </c>
      <c r="D31" s="36" t="str">
        <f>_xlfn.DISPIMG("ID_B90153A4302E47D5B40302CCBAD9DC6B",1)</f>
        <v>=DISPIMG("ID_B90153A4302E47D5B40302CCBAD9DC6B",1)</v>
      </c>
      <c r="E31" s="43">
        <v>31</v>
      </c>
      <c r="F31" s="43" t="s">
        <v>17</v>
      </c>
      <c r="G31" s="44">
        <v>42359</v>
      </c>
      <c r="H31" s="45" t="s">
        <v>42</v>
      </c>
      <c r="I31" s="59" t="str">
        <f>_xlfn.DISPIMG("ID_844B171CC4BD459FB87D05F3F49CAAB2",1)</f>
        <v>=DISPIMG("ID_844B171CC4BD459FB87D05F3F49CAAB2",1)</v>
      </c>
      <c r="J31" s="60" t="s">
        <v>17</v>
      </c>
      <c r="K31" s="13" t="s">
        <v>55</v>
      </c>
      <c r="L31" s="17" t="s">
        <v>56</v>
      </c>
      <c r="M31" s="11" t="s">
        <v>57</v>
      </c>
    </row>
    <row r="32" customHeight="1" spans="1:13">
      <c r="A32" s="7">
        <v>30</v>
      </c>
      <c r="B32" s="38" t="s">
        <v>53</v>
      </c>
      <c r="C32" s="9" t="s">
        <v>54</v>
      </c>
      <c r="D32" s="36" t="str">
        <f>_xlfn.DISPIMG("ID_B90153A4302E47D5B40302CCBAD9DC6B",1)</f>
        <v>=DISPIMG("ID_B90153A4302E47D5B40302CCBAD9DC6B",1)</v>
      </c>
      <c r="E32" s="46">
        <v>31</v>
      </c>
      <c r="F32" s="46" t="s">
        <v>26</v>
      </c>
      <c r="G32" s="44">
        <v>42359</v>
      </c>
      <c r="H32" s="41" t="s">
        <v>18</v>
      </c>
      <c r="I32" s="61"/>
      <c r="J32" s="61"/>
      <c r="K32" s="13"/>
      <c r="L32" s="62"/>
      <c r="M32" s="46"/>
    </row>
    <row r="33" customHeight="1" spans="1:13">
      <c r="A33" s="7">
        <v>31</v>
      </c>
      <c r="B33" s="38" t="s">
        <v>53</v>
      </c>
      <c r="C33" s="9" t="s">
        <v>54</v>
      </c>
      <c r="D33" s="36" t="str">
        <f>_xlfn.DISPIMG("ID_B90153A4302E47D5B40302CCBAD9DC6B",1)</f>
        <v>=DISPIMG("ID_B90153A4302E47D5B40302CCBAD9DC6B",1)</v>
      </c>
      <c r="E33" s="46">
        <v>31</v>
      </c>
      <c r="F33" s="46" t="s">
        <v>58</v>
      </c>
      <c r="G33" s="44">
        <v>42359</v>
      </c>
      <c r="H33" s="47" t="s">
        <v>42</v>
      </c>
      <c r="I33" s="63" t="str">
        <f>_xlfn.DISPIMG("ID_CBA627026B094713B92F97F5647D0CC2",1)</f>
        <v>=DISPIMG("ID_CBA627026B094713B92F97F5647D0CC2",1)</v>
      </c>
      <c r="J33" s="57" t="s">
        <v>58</v>
      </c>
      <c r="K33" s="13" t="s">
        <v>59</v>
      </c>
      <c r="L33" s="17" t="s">
        <v>60</v>
      </c>
      <c r="M33" s="46"/>
    </row>
    <row r="34" customHeight="1" spans="1:13">
      <c r="A34" s="7">
        <v>32</v>
      </c>
      <c r="B34" s="38" t="s">
        <v>53</v>
      </c>
      <c r="C34" s="9" t="s">
        <v>54</v>
      </c>
      <c r="D34" s="36" t="str">
        <f>_xlfn.DISPIMG("ID_B90153A4302E47D5B40302CCBAD9DC6B",1)</f>
        <v>=DISPIMG("ID_B90153A4302E47D5B40302CCBAD9DC6B",1)</v>
      </c>
      <c r="E34" s="46">
        <v>31</v>
      </c>
      <c r="F34" s="46" t="s">
        <v>58</v>
      </c>
      <c r="G34" s="44">
        <v>42359</v>
      </c>
      <c r="H34" s="47" t="s">
        <v>42</v>
      </c>
      <c r="I34" s="63" t="str">
        <f>_xlfn.DISPIMG("ID_86CEC571C483428E974D827C7B51BDB0",1)</f>
        <v>=DISPIMG("ID_86CEC571C483428E974D827C7B51BDB0",1)</v>
      </c>
      <c r="J34" s="57" t="s">
        <v>58</v>
      </c>
      <c r="K34" s="13" t="s">
        <v>61</v>
      </c>
      <c r="L34" s="17" t="s">
        <v>62</v>
      </c>
      <c r="M34" s="46"/>
    </row>
    <row r="35" customHeight="1" spans="1:13">
      <c r="A35" s="7">
        <v>33</v>
      </c>
      <c r="B35" s="38" t="s">
        <v>53</v>
      </c>
      <c r="C35" s="9" t="s">
        <v>54</v>
      </c>
      <c r="D35" s="37" t="str">
        <f>_xlfn.DISPIMG("ID_89B03185FB8B407289B4D5E512A61EB2",1)</f>
        <v>=DISPIMG("ID_89B03185FB8B407289B4D5E512A61EB2",1)</v>
      </c>
      <c r="E35" s="46">
        <v>31</v>
      </c>
      <c r="F35" s="43" t="s">
        <v>17</v>
      </c>
      <c r="G35" s="48">
        <v>43581</v>
      </c>
      <c r="H35" s="47" t="s">
        <v>18</v>
      </c>
      <c r="I35" s="57"/>
      <c r="J35" s="57"/>
      <c r="K35" s="49"/>
      <c r="L35" s="58"/>
      <c r="M35" s="46"/>
    </row>
    <row r="36" customHeight="1" spans="1:13">
      <c r="A36" s="7">
        <v>34</v>
      </c>
      <c r="B36" s="38" t="s">
        <v>53</v>
      </c>
      <c r="C36" s="9" t="s">
        <v>54</v>
      </c>
      <c r="D36" s="37" t="str">
        <f>_xlfn.DISPIMG("ID_89B03185FB8B407289B4D5E512A61EB2",1)</f>
        <v>=DISPIMG("ID_89B03185FB8B407289B4D5E512A61EB2",1)</v>
      </c>
      <c r="E36" s="46">
        <v>31</v>
      </c>
      <c r="F36" s="46" t="s">
        <v>26</v>
      </c>
      <c r="G36" s="48">
        <v>43581</v>
      </c>
      <c r="H36" s="41" t="s">
        <v>18</v>
      </c>
      <c r="I36" s="57"/>
      <c r="J36" s="57"/>
      <c r="K36" s="49"/>
      <c r="L36" s="58"/>
      <c r="M36" s="46"/>
    </row>
    <row r="37" customHeight="1" spans="1:13">
      <c r="A37" s="7">
        <v>35</v>
      </c>
      <c r="B37" s="38" t="s">
        <v>53</v>
      </c>
      <c r="C37" s="9" t="s">
        <v>54</v>
      </c>
      <c r="D37" s="37" t="str">
        <f>_xlfn.DISPIMG("ID_89B03185FB8B407289B4D5E512A61EB2",1)</f>
        <v>=DISPIMG("ID_89B03185FB8B407289B4D5E512A61EB2",1)</v>
      </c>
      <c r="E37" s="46">
        <v>31</v>
      </c>
      <c r="F37" s="43" t="s">
        <v>63</v>
      </c>
      <c r="G37" s="48">
        <v>43581</v>
      </c>
      <c r="H37" s="47" t="s">
        <v>42</v>
      </c>
      <c r="I37" s="54" t="str">
        <f>_xlfn.DISPIMG("ID_859E54147C3D48EEA72A25E2ABD65704",1)</f>
        <v>=DISPIMG("ID_859E54147C3D48EEA72A25E2ABD65704",1)</v>
      </c>
      <c r="J37" s="57" t="s">
        <v>63</v>
      </c>
      <c r="K37" s="47" t="s">
        <v>64</v>
      </c>
      <c r="L37" s="58">
        <v>922986835</v>
      </c>
      <c r="M37" s="46"/>
    </row>
    <row r="38" customHeight="1" spans="1:13">
      <c r="A38" s="7">
        <v>36</v>
      </c>
      <c r="B38" s="34" t="s">
        <v>14</v>
      </c>
      <c r="C38" s="35" t="s">
        <v>65</v>
      </c>
      <c r="D38" s="37" t="str">
        <f>_xlfn.DISPIMG("ID_EE150C13574B45B1A4FB982250B612E7",1)</f>
        <v>=DISPIMG("ID_EE150C13574B45B1A4FB982250B612E7",1)</v>
      </c>
      <c r="E38" s="46">
        <v>12</v>
      </c>
      <c r="F38" s="43" t="s">
        <v>17</v>
      </c>
      <c r="G38" s="48">
        <v>36223</v>
      </c>
      <c r="H38" s="47" t="s">
        <v>18</v>
      </c>
      <c r="I38" s="57"/>
      <c r="J38" s="57"/>
      <c r="K38" s="49"/>
      <c r="L38" s="58"/>
      <c r="M38" s="46"/>
    </row>
    <row r="39" s="20" customFormat="1" customHeight="1" spans="1:13">
      <c r="A39" s="7">
        <v>37</v>
      </c>
      <c r="B39" s="34" t="s">
        <v>14</v>
      </c>
      <c r="C39" s="35" t="s">
        <v>65</v>
      </c>
      <c r="D39" s="37" t="str">
        <f>_xlfn.DISPIMG("ID_EE150C13574B45B1A4FB982250B612E7",1)</f>
        <v>=DISPIMG("ID_EE150C13574B45B1A4FB982250B612E7",1)</v>
      </c>
      <c r="E39" s="46">
        <v>12</v>
      </c>
      <c r="F39" s="46" t="s">
        <v>26</v>
      </c>
      <c r="G39" s="48">
        <v>36223</v>
      </c>
      <c r="H39" s="13" t="s">
        <v>18</v>
      </c>
      <c r="I39" s="15"/>
      <c r="J39" s="15"/>
      <c r="K39" s="13"/>
      <c r="L39" s="17"/>
      <c r="M39" s="43"/>
    </row>
    <row r="40" s="20" customFormat="1" customHeight="1" spans="1:13">
      <c r="A40" s="7">
        <v>38</v>
      </c>
      <c r="B40" s="34" t="s">
        <v>14</v>
      </c>
      <c r="C40" s="35" t="s">
        <v>65</v>
      </c>
      <c r="D40" s="37" t="str">
        <f>_xlfn.DISPIMG("ID_EE150C13574B45B1A4FB982250B612E7",1)</f>
        <v>=DISPIMG("ID_EE150C13574B45B1A4FB982250B612E7",1)</v>
      </c>
      <c r="E40" s="46">
        <v>12</v>
      </c>
      <c r="F40" s="46" t="s">
        <v>33</v>
      </c>
      <c r="G40" s="48">
        <v>36223</v>
      </c>
      <c r="H40" s="13" t="s">
        <v>18</v>
      </c>
      <c r="I40" s="15"/>
      <c r="J40" s="15"/>
      <c r="K40" s="13"/>
      <c r="L40" s="17"/>
      <c r="M40" s="43"/>
    </row>
    <row r="41" s="20" customFormat="1" customHeight="1" spans="1:13">
      <c r="A41" s="7">
        <v>39</v>
      </c>
      <c r="B41" s="34" t="s">
        <v>14</v>
      </c>
      <c r="C41" s="35" t="s">
        <v>65</v>
      </c>
      <c r="D41" s="37" t="str">
        <f>_xlfn.DISPIMG("ID_EE150C13574B45B1A4FB982250B612E7",1)</f>
        <v>=DISPIMG("ID_EE150C13574B45B1A4FB982250B612E7",1)</v>
      </c>
      <c r="E41" s="46">
        <v>12</v>
      </c>
      <c r="F41" s="43" t="s">
        <v>31</v>
      </c>
      <c r="G41" s="48">
        <v>36223</v>
      </c>
      <c r="H41" s="13" t="s">
        <v>18</v>
      </c>
      <c r="I41" s="15"/>
      <c r="J41" s="15"/>
      <c r="K41" s="13"/>
      <c r="L41" s="17"/>
      <c r="M41" s="43"/>
    </row>
    <row r="42" s="20" customFormat="1" customHeight="1" spans="1:13">
      <c r="A42" s="7">
        <v>40</v>
      </c>
      <c r="B42" s="34" t="s">
        <v>14</v>
      </c>
      <c r="C42" s="35" t="s">
        <v>65</v>
      </c>
      <c r="D42" s="36" t="str">
        <f>_xlfn.DISPIMG("ID_20D8243B197B4C43BA893D6D47AD4D60",1)</f>
        <v>=DISPIMG("ID_20D8243B197B4C43BA893D6D47AD4D60",1)</v>
      </c>
      <c r="E42" s="43">
        <v>12</v>
      </c>
      <c r="F42" s="43" t="s">
        <v>17</v>
      </c>
      <c r="G42" s="12">
        <v>37608</v>
      </c>
      <c r="H42" s="13" t="s">
        <v>18</v>
      </c>
      <c r="I42" s="15"/>
      <c r="J42" s="15"/>
      <c r="K42" s="13"/>
      <c r="L42" s="17"/>
      <c r="M42" s="43"/>
    </row>
    <row r="43" customHeight="1" spans="1:13">
      <c r="A43" s="7">
        <v>41</v>
      </c>
      <c r="B43" s="34" t="s">
        <v>14</v>
      </c>
      <c r="C43" s="35" t="s">
        <v>65</v>
      </c>
      <c r="D43" s="36" t="str">
        <f>_xlfn.DISPIMG("ID_20D8243B197B4C43BA893D6D47AD4D60",1)</f>
        <v>=DISPIMG("ID_20D8243B197B4C43BA893D6D47AD4D60",1)</v>
      </c>
      <c r="E43" s="46">
        <v>12</v>
      </c>
      <c r="F43" s="46" t="s">
        <v>26</v>
      </c>
      <c r="G43" s="12">
        <v>37608</v>
      </c>
      <c r="H43" s="49" t="s">
        <v>18</v>
      </c>
      <c r="I43" s="57"/>
      <c r="J43" s="57"/>
      <c r="K43" s="49"/>
      <c r="L43" s="58"/>
      <c r="M43" s="46"/>
    </row>
    <row r="44" customFormat="1" customHeight="1" spans="1:13">
      <c r="A44" s="7">
        <v>42</v>
      </c>
      <c r="B44" s="34" t="s">
        <v>14</v>
      </c>
      <c r="C44" s="35" t="s">
        <v>65</v>
      </c>
      <c r="D44" s="36" t="str">
        <f>_xlfn.DISPIMG("ID_20D8243B197B4C43BA893D6D47AD4D60",1)</f>
        <v>=DISPIMG("ID_20D8243B197B4C43BA893D6D47AD4D60",1)</v>
      </c>
      <c r="E44" s="46">
        <v>12</v>
      </c>
      <c r="F44" s="46" t="s">
        <v>33</v>
      </c>
      <c r="G44" s="12">
        <v>37608</v>
      </c>
      <c r="H44" s="49" t="s">
        <v>18</v>
      </c>
      <c r="I44" s="57"/>
      <c r="J44" s="57"/>
      <c r="K44" s="49"/>
      <c r="L44" s="58"/>
      <c r="M44" s="46"/>
    </row>
    <row r="45" customFormat="1" customHeight="1" spans="1:13">
      <c r="A45" s="7">
        <v>43</v>
      </c>
      <c r="B45" s="34" t="s">
        <v>14</v>
      </c>
      <c r="C45" s="35" t="s">
        <v>65</v>
      </c>
      <c r="D45" s="36" t="str">
        <f>_xlfn.DISPIMG("ID_20D8243B197B4C43BA893D6D47AD4D60",1)</f>
        <v>=DISPIMG("ID_20D8243B197B4C43BA893D6D47AD4D60",1)</v>
      </c>
      <c r="E45" s="46">
        <v>12</v>
      </c>
      <c r="F45" s="43" t="s">
        <v>31</v>
      </c>
      <c r="G45" s="12">
        <v>37608</v>
      </c>
      <c r="H45" s="49" t="s">
        <v>18</v>
      </c>
      <c r="I45" s="57"/>
      <c r="J45" s="57"/>
      <c r="K45" s="49"/>
      <c r="L45" s="58"/>
      <c r="M45" s="46"/>
    </row>
    <row r="46" s="20" customFormat="1" ht="58" customHeight="1" spans="1:13">
      <c r="A46" s="7">
        <v>44</v>
      </c>
      <c r="B46" s="34" t="s">
        <v>14</v>
      </c>
      <c r="C46" s="35" t="s">
        <v>66</v>
      </c>
      <c r="D46" s="36" t="str">
        <f>_xlfn.DISPIMG("ID_4F51C84339DB4DCC8A9C40E411614F7A",1)</f>
        <v>=DISPIMG("ID_4F51C84339DB4DCC8A9C40E411614F7A",1)</v>
      </c>
      <c r="E46" s="43" t="s">
        <v>67</v>
      </c>
      <c r="F46" s="43" t="s">
        <v>17</v>
      </c>
      <c r="G46" s="48">
        <v>41626</v>
      </c>
      <c r="H46" s="45" t="s">
        <v>42</v>
      </c>
      <c r="I46" s="54" t="str">
        <f>_xlfn.DISPIMG("ID_8EA0291376CB49648E94C260B7992A6B",1)</f>
        <v>=DISPIMG("ID_8EA0291376CB49648E94C260B7992A6B",1)</v>
      </c>
      <c r="J46" s="55" t="s">
        <v>17</v>
      </c>
      <c r="K46" s="13" t="s">
        <v>68</v>
      </c>
      <c r="L46" s="56" t="s">
        <v>69</v>
      </c>
      <c r="M46" s="43"/>
    </row>
    <row r="47" customHeight="1" spans="1:13">
      <c r="A47" s="7">
        <v>45</v>
      </c>
      <c r="B47" s="34" t="s">
        <v>14</v>
      </c>
      <c r="C47" s="35" t="s">
        <v>66</v>
      </c>
      <c r="D47" s="37" t="str">
        <f>_xlfn.DISPIMG("ID_539B6EEAFA004642BCD33976B3E69B51",1)</f>
        <v>=DISPIMG("ID_539B6EEAFA004642BCD33976B3E69B51",1)</v>
      </c>
      <c r="E47" s="43" t="s">
        <v>67</v>
      </c>
      <c r="F47" s="46" t="s">
        <v>26</v>
      </c>
      <c r="G47" s="48">
        <v>41626</v>
      </c>
      <c r="H47" s="49" t="s">
        <v>42</v>
      </c>
      <c r="I47" s="63" t="str">
        <f t="shared" ref="I47:I49" si="1">_xlfn.DISPIMG("ID_2063D018DE3E453AA2E389EDF67F03F0",1)</f>
        <v>=DISPIMG("ID_2063D018DE3E453AA2E389EDF67F03F0",1)</v>
      </c>
      <c r="J47" s="57" t="s">
        <v>26</v>
      </c>
      <c r="K47" s="49" t="s">
        <v>70</v>
      </c>
      <c r="L47" s="69" t="s">
        <v>71</v>
      </c>
      <c r="M47" s="46"/>
    </row>
    <row r="48" customHeight="1" spans="1:13">
      <c r="A48" s="7">
        <v>46</v>
      </c>
      <c r="B48" s="34" t="s">
        <v>14</v>
      </c>
      <c r="C48" s="35" t="s">
        <v>66</v>
      </c>
      <c r="D48" s="36" t="str">
        <f>_xlfn.DISPIMG("ID_67560392FB004B4697274570FAFF5A1A",1)</f>
        <v>=DISPIMG("ID_67560392FB004B4697274570FAFF5A1A",1)</v>
      </c>
      <c r="E48" s="43" t="s">
        <v>67</v>
      </c>
      <c r="F48" s="43" t="s">
        <v>17</v>
      </c>
      <c r="G48" s="48">
        <v>42405</v>
      </c>
      <c r="H48" s="49" t="s">
        <v>42</v>
      </c>
      <c r="I48" s="63" t="str">
        <f t="shared" si="1"/>
        <v>=DISPIMG("ID_2063D018DE3E453AA2E389EDF67F03F0",1)</v>
      </c>
      <c r="J48" s="57" t="s">
        <v>17</v>
      </c>
      <c r="K48" s="49" t="s">
        <v>70</v>
      </c>
      <c r="L48" s="58" t="s">
        <v>72</v>
      </c>
      <c r="M48" s="46"/>
    </row>
    <row r="49" customHeight="1" spans="1:13">
      <c r="A49" s="7">
        <v>47</v>
      </c>
      <c r="B49" s="34" t="s">
        <v>14</v>
      </c>
      <c r="C49" s="35" t="s">
        <v>66</v>
      </c>
      <c r="D49" s="37" t="str">
        <f>_xlfn.DISPIMG("ID_A9244E71C2EF405AA58C5DE34BF1C126",1)</f>
        <v>=DISPIMG("ID_A9244E71C2EF405AA58C5DE34BF1C126",1)</v>
      </c>
      <c r="E49" s="43" t="s">
        <v>67</v>
      </c>
      <c r="F49" s="46" t="s">
        <v>26</v>
      </c>
      <c r="G49" s="48">
        <v>42405</v>
      </c>
      <c r="H49" s="49" t="s">
        <v>42</v>
      </c>
      <c r="I49" s="63" t="str">
        <f t="shared" si="1"/>
        <v>=DISPIMG("ID_2063D018DE3E453AA2E389EDF67F03F0",1)</v>
      </c>
      <c r="J49" s="57" t="s">
        <v>26</v>
      </c>
      <c r="K49" s="49" t="s">
        <v>70</v>
      </c>
      <c r="L49" s="69" t="s">
        <v>71</v>
      </c>
      <c r="M49" s="46"/>
    </row>
    <row r="50" customHeight="1" spans="1:13">
      <c r="A50" s="7">
        <v>48</v>
      </c>
      <c r="B50" s="34" t="s">
        <v>14</v>
      </c>
      <c r="C50" s="35" t="s">
        <v>66</v>
      </c>
      <c r="D50" s="37" t="str">
        <f>_xlfn.DISPIMG("ID_8FA55AF5D8A044AABAC7F349FE71A62B",1)</f>
        <v>=DISPIMG("ID_8FA55AF5D8A044AABAC7F349FE71A62B",1)</v>
      </c>
      <c r="E50" s="70" t="s">
        <v>73</v>
      </c>
      <c r="F50" s="46" t="s">
        <v>26</v>
      </c>
      <c r="G50" s="48">
        <v>38141</v>
      </c>
      <c r="H50" s="49" t="s">
        <v>42</v>
      </c>
      <c r="I50" s="54" t="str">
        <f>_xlfn.DISPIMG("ID_B46E8E2CD7514D7EA6689C6FDFE25B22",1)</f>
        <v>=DISPIMG("ID_B46E8E2CD7514D7EA6689C6FDFE25B22",1)</v>
      </c>
      <c r="J50" s="57" t="s">
        <v>26</v>
      </c>
      <c r="K50" s="64" t="s">
        <v>74</v>
      </c>
      <c r="L50" s="69" t="s">
        <v>75</v>
      </c>
      <c r="M50" s="46"/>
    </row>
    <row r="51" customHeight="1" spans="1:13">
      <c r="A51" s="7">
        <v>49</v>
      </c>
      <c r="B51" s="34" t="s">
        <v>14</v>
      </c>
      <c r="C51" s="35" t="s">
        <v>76</v>
      </c>
      <c r="D51" s="37" t="str">
        <f>_xlfn.DISPIMG("ID_8684EF6AC82740C18CBAE9557E7F5FCA",1)</f>
        <v>=DISPIMG("ID_8684EF6AC82740C18CBAE9557E7F5FCA",1)</v>
      </c>
      <c r="E51" s="70" t="s">
        <v>16</v>
      </c>
      <c r="F51" s="46" t="s">
        <v>26</v>
      </c>
      <c r="G51" s="48">
        <v>42485</v>
      </c>
      <c r="H51" s="49" t="s">
        <v>18</v>
      </c>
      <c r="I51" s="57"/>
      <c r="J51" s="57"/>
      <c r="K51" s="49"/>
      <c r="L51" s="58"/>
      <c r="M51" s="46"/>
    </row>
    <row r="52" customHeight="1" spans="1:13">
      <c r="A52" s="7">
        <v>50</v>
      </c>
      <c r="B52" s="34" t="s">
        <v>77</v>
      </c>
      <c r="C52" s="35" t="s">
        <v>78</v>
      </c>
      <c r="D52" s="37" t="str">
        <f>_xlfn.DISPIMG("ID_DDB8966C5C664F459F3A195AB3FB47EE",1)</f>
        <v>=DISPIMG("ID_DDB8966C5C664F459F3A195AB3FB47EE",1)</v>
      </c>
      <c r="E52" s="46">
        <v>12</v>
      </c>
      <c r="F52" s="46" t="s">
        <v>26</v>
      </c>
      <c r="G52" s="48">
        <v>37739</v>
      </c>
      <c r="H52" s="49" t="s">
        <v>18</v>
      </c>
      <c r="I52" s="57"/>
      <c r="J52" s="57"/>
      <c r="K52" s="49"/>
      <c r="L52" s="58"/>
      <c r="M52" s="46"/>
    </row>
    <row r="53" customHeight="1" spans="1:13">
      <c r="A53" s="7">
        <v>51</v>
      </c>
      <c r="B53" s="34" t="s">
        <v>14</v>
      </c>
      <c r="C53" s="35" t="s">
        <v>79</v>
      </c>
      <c r="D53" s="37" t="str">
        <f>_xlfn.DISPIMG("ID_49ACC72E455A422A9F6458F4829AE79C",1)</f>
        <v>=DISPIMG("ID_49ACC72E455A422A9F6458F4829AE79C",1)</v>
      </c>
      <c r="E53" s="70" t="s">
        <v>80</v>
      </c>
      <c r="F53" s="46" t="s">
        <v>26</v>
      </c>
      <c r="G53" s="48">
        <v>33021</v>
      </c>
      <c r="H53" s="49" t="s">
        <v>18</v>
      </c>
      <c r="I53" s="57"/>
      <c r="J53" s="57"/>
      <c r="K53" s="49"/>
      <c r="L53" s="58"/>
      <c r="M53" s="46"/>
    </row>
    <row r="54" customHeight="1" spans="1:13">
      <c r="A54" s="7">
        <v>52</v>
      </c>
      <c r="B54" s="34" t="s">
        <v>14</v>
      </c>
      <c r="C54" s="35" t="s">
        <v>79</v>
      </c>
      <c r="D54" s="37" t="str">
        <f>_xlfn.DISPIMG("ID_49ACC72E455A422A9F6458F4829AE79C",1)</f>
        <v>=DISPIMG("ID_49ACC72E455A422A9F6458F4829AE79C",1)</v>
      </c>
      <c r="E54" s="70" t="s">
        <v>80</v>
      </c>
      <c r="F54" s="46" t="s">
        <v>31</v>
      </c>
      <c r="G54" s="48">
        <v>33021</v>
      </c>
      <c r="H54" s="49" t="s">
        <v>18</v>
      </c>
      <c r="I54" s="61"/>
      <c r="J54" s="61"/>
      <c r="K54" s="47"/>
      <c r="L54" s="62"/>
      <c r="M54" s="46"/>
    </row>
    <row r="55" customHeight="1" spans="1:13">
      <c r="A55" s="7">
        <v>53</v>
      </c>
      <c r="B55" s="34" t="s">
        <v>14</v>
      </c>
      <c r="C55" s="35" t="s">
        <v>79</v>
      </c>
      <c r="D55" s="37" t="str">
        <f>_xlfn.DISPIMG("ID_49ACC72E455A422A9F6458F4829AE79C",1)</f>
        <v>=DISPIMG("ID_49ACC72E455A422A9F6458F4829AE79C",1)</v>
      </c>
      <c r="E55" s="70" t="s">
        <v>80</v>
      </c>
      <c r="F55" s="46" t="s">
        <v>21</v>
      </c>
      <c r="G55" s="48">
        <v>33021</v>
      </c>
      <c r="H55" s="49" t="s">
        <v>18</v>
      </c>
      <c r="I55" s="61"/>
      <c r="J55" s="61"/>
      <c r="K55" s="47"/>
      <c r="L55" s="62"/>
      <c r="M55" s="46"/>
    </row>
    <row r="56" customHeight="1" spans="1:13">
      <c r="A56" s="7">
        <v>54</v>
      </c>
      <c r="B56" s="34" t="s">
        <v>14</v>
      </c>
      <c r="C56" s="35" t="s">
        <v>79</v>
      </c>
      <c r="D56" s="37" t="str">
        <f>_xlfn.DISPIMG("ID_49ACC72E455A422A9F6458F4829AE79C",1)</f>
        <v>=DISPIMG("ID_49ACC72E455A422A9F6458F4829AE79C",1)</v>
      </c>
      <c r="E56" s="70" t="s">
        <v>80</v>
      </c>
      <c r="F56" s="46" t="s">
        <v>81</v>
      </c>
      <c r="G56" s="48">
        <v>33021</v>
      </c>
      <c r="H56" s="49" t="s">
        <v>18</v>
      </c>
      <c r="I56" s="57"/>
      <c r="J56" s="57"/>
      <c r="K56" s="49"/>
      <c r="L56" s="58"/>
      <c r="M56" s="46"/>
    </row>
    <row r="57" customHeight="1" spans="1:13">
      <c r="A57" s="7">
        <v>55</v>
      </c>
      <c r="B57" s="34" t="s">
        <v>14</v>
      </c>
      <c r="C57" s="35" t="s">
        <v>82</v>
      </c>
      <c r="D57" s="37" t="str">
        <f>_xlfn.DISPIMG("ID_CD09C375C19A4EF5866A3F5EB8E76B09",1)</f>
        <v>=DISPIMG("ID_CD09C375C19A4EF5866A3F5EB8E76B09",1)</v>
      </c>
      <c r="E57" s="70" t="s">
        <v>73</v>
      </c>
      <c r="F57" s="46" t="s">
        <v>33</v>
      </c>
      <c r="G57" s="48">
        <v>44798</v>
      </c>
      <c r="H57" s="49" t="s">
        <v>18</v>
      </c>
      <c r="I57" s="57"/>
      <c r="J57" s="57"/>
      <c r="K57" s="49"/>
      <c r="L57" s="58"/>
      <c r="M57" s="46"/>
    </row>
    <row r="58" customHeight="1" spans="1:13">
      <c r="A58" s="7">
        <v>56</v>
      </c>
      <c r="B58" s="34" t="s">
        <v>14</v>
      </c>
      <c r="C58" s="35" t="s">
        <v>82</v>
      </c>
      <c r="D58" s="37" t="str">
        <f>_xlfn.DISPIMG("ID_CD09C375C19A4EF5866A3F5EB8E76B09",1)</f>
        <v>=DISPIMG("ID_CD09C375C19A4EF5866A3F5EB8E76B09",1)</v>
      </c>
      <c r="E58" s="70" t="s">
        <v>73</v>
      </c>
      <c r="F58" s="46" t="s">
        <v>21</v>
      </c>
      <c r="G58" s="48">
        <v>44799</v>
      </c>
      <c r="H58" s="49" t="s">
        <v>18</v>
      </c>
      <c r="I58" s="57"/>
      <c r="J58" s="57"/>
      <c r="K58" s="49"/>
      <c r="L58" s="58"/>
      <c r="M58" s="46"/>
    </row>
    <row r="59" customHeight="1" spans="1:13">
      <c r="A59" s="7">
        <v>57</v>
      </c>
      <c r="B59" s="34" t="s">
        <v>14</v>
      </c>
      <c r="C59" s="35" t="s">
        <v>82</v>
      </c>
      <c r="D59" s="37" t="str">
        <f>_xlfn.DISPIMG("ID_CD09C375C19A4EF5866A3F5EB8E76B09",1)</f>
        <v>=DISPIMG("ID_CD09C375C19A4EF5866A3F5EB8E76B09",1)</v>
      </c>
      <c r="E59" s="70" t="s">
        <v>73</v>
      </c>
      <c r="F59" s="46" t="s">
        <v>83</v>
      </c>
      <c r="G59" s="48">
        <v>44800</v>
      </c>
      <c r="H59" s="49" t="s">
        <v>18</v>
      </c>
      <c r="I59" s="57"/>
      <c r="J59" s="57"/>
      <c r="K59" s="49"/>
      <c r="L59" s="58"/>
      <c r="M59" s="46"/>
    </row>
    <row r="60" s="20" customFormat="1" customHeight="1" spans="1:13">
      <c r="A60" s="7">
        <v>58</v>
      </c>
      <c r="B60" s="38" t="s">
        <v>34</v>
      </c>
      <c r="C60" s="35" t="s">
        <v>84</v>
      </c>
      <c r="D60" s="36" t="str">
        <f>_xlfn.DISPIMG("ID_4C44F78A59C145F5872AFAD0DC7F67F8",1)</f>
        <v>=DISPIMG("ID_4C44F78A59C145F5872AFAD0DC7F67F8",1)</v>
      </c>
      <c r="E60" s="43">
        <v>30</v>
      </c>
      <c r="F60" s="50" t="s">
        <v>85</v>
      </c>
      <c r="G60" s="12">
        <v>37495</v>
      </c>
      <c r="H60" s="45" t="s">
        <v>42</v>
      </c>
      <c r="I60" s="54" t="str">
        <f>_xlfn.DISPIMG("ID_FD2A1F8AF3124351B98C2117BEF06EAA",1)</f>
        <v>=DISPIMG("ID_FD2A1F8AF3124351B98C2117BEF06EAA",1)</v>
      </c>
      <c r="J60" s="55" t="s">
        <v>86</v>
      </c>
      <c r="K60" s="45" t="s">
        <v>87</v>
      </c>
      <c r="L60" s="65" t="s">
        <v>88</v>
      </c>
      <c r="M60" s="43"/>
    </row>
    <row r="61" customHeight="1" spans="1:13">
      <c r="A61" s="7">
        <v>59</v>
      </c>
      <c r="B61" s="38" t="s">
        <v>34</v>
      </c>
      <c r="C61" s="35" t="s">
        <v>84</v>
      </c>
      <c r="D61" s="36" t="str">
        <f>_xlfn.DISPIMG("ID_BF5FE7CB6765403CBADD1758AB6B63E3",1)</f>
        <v>=DISPIMG("ID_BF5FE7CB6765403CBADD1758AB6B63E3",1)</v>
      </c>
      <c r="E61" s="46">
        <v>30</v>
      </c>
      <c r="F61" s="51" t="s">
        <v>89</v>
      </c>
      <c r="G61" s="48" t="s">
        <v>48</v>
      </c>
      <c r="H61" s="49" t="s">
        <v>18</v>
      </c>
      <c r="I61" s="57"/>
      <c r="J61" s="57"/>
      <c r="K61" s="49"/>
      <c r="L61" s="58"/>
      <c r="M61" s="46"/>
    </row>
    <row r="62" customHeight="1" spans="1:13">
      <c r="A62" s="7">
        <v>60</v>
      </c>
      <c r="B62" s="38" t="s">
        <v>34</v>
      </c>
      <c r="C62" s="35" t="s">
        <v>90</v>
      </c>
      <c r="D62" s="37" t="str">
        <f>_xlfn.DISPIMG("ID_F25D76F35F5D49AB862138D7144D17DE",1)</f>
        <v>=DISPIMG("ID_F25D76F35F5D49AB862138D7144D17DE",1)</v>
      </c>
      <c r="E62" s="46" t="s">
        <v>91</v>
      </c>
      <c r="F62" s="46" t="s">
        <v>31</v>
      </c>
      <c r="G62" s="48">
        <v>38588</v>
      </c>
      <c r="H62" s="49" t="s">
        <v>18</v>
      </c>
      <c r="I62" s="57"/>
      <c r="J62" s="57"/>
      <c r="K62" s="49"/>
      <c r="L62" s="58"/>
      <c r="M62" s="46"/>
    </row>
    <row r="63" s="20" customFormat="1" customHeight="1" spans="1:13">
      <c r="A63" s="7">
        <v>61</v>
      </c>
      <c r="B63" s="38" t="s">
        <v>34</v>
      </c>
      <c r="C63" s="35" t="s">
        <v>90</v>
      </c>
      <c r="D63" s="36" t="str">
        <f>_xlfn.DISPIMG("ID_A677815BEBF643D1A49E01D5F46D2347",1)</f>
        <v>=DISPIMG("ID_A677815BEBF643D1A49E01D5F46D2347",1)</v>
      </c>
      <c r="E63" s="46" t="s">
        <v>91</v>
      </c>
      <c r="F63" s="11" t="s">
        <v>21</v>
      </c>
      <c r="G63" s="48">
        <v>38588</v>
      </c>
      <c r="H63" s="49" t="s">
        <v>18</v>
      </c>
      <c r="I63" s="60"/>
      <c r="J63" s="55"/>
      <c r="K63" s="45"/>
      <c r="L63" s="56"/>
      <c r="M63" s="43"/>
    </row>
    <row r="64" customHeight="1" spans="1:13">
      <c r="A64" s="7">
        <v>62</v>
      </c>
      <c r="B64" s="38" t="s">
        <v>34</v>
      </c>
      <c r="C64" s="35" t="s">
        <v>90</v>
      </c>
      <c r="D64" s="36" t="str">
        <f>_xlfn.DISPIMG("ID_A677815BEBF643D1A49E01D5F46D2347",1)</f>
        <v>=DISPIMG("ID_A677815BEBF643D1A49E01D5F46D2347",1)</v>
      </c>
      <c r="E64" s="46" t="s">
        <v>91</v>
      </c>
      <c r="F64" s="46" t="s">
        <v>33</v>
      </c>
      <c r="G64" s="48">
        <v>38588</v>
      </c>
      <c r="H64" s="49" t="s">
        <v>18</v>
      </c>
      <c r="I64" s="57"/>
      <c r="J64" s="57"/>
      <c r="K64" s="49"/>
      <c r="L64" s="58"/>
      <c r="M64" s="46"/>
    </row>
    <row r="65" s="20" customFormat="1" customHeight="1" spans="1:13">
      <c r="A65" s="7">
        <v>63</v>
      </c>
      <c r="B65" s="38" t="s">
        <v>34</v>
      </c>
      <c r="C65" s="35" t="s">
        <v>90</v>
      </c>
      <c r="D65" s="36" t="str">
        <f>_xlfn.DISPIMG("ID_A677815BEBF643D1A49E01D5F46D2347",1)</f>
        <v>=DISPIMG("ID_A677815BEBF643D1A49E01D5F46D2347",1)</v>
      </c>
      <c r="E65" s="46" t="s">
        <v>91</v>
      </c>
      <c r="F65" s="43" t="s">
        <v>92</v>
      </c>
      <c r="G65" s="48">
        <v>38588</v>
      </c>
      <c r="H65" s="49" t="s">
        <v>18</v>
      </c>
      <c r="I65" s="55"/>
      <c r="J65" s="55"/>
      <c r="K65" s="45"/>
      <c r="L65" s="56"/>
      <c r="M65" s="43"/>
    </row>
    <row r="66" s="20" customFormat="1" customHeight="1" spans="1:13">
      <c r="A66" s="7">
        <v>64</v>
      </c>
      <c r="B66" s="38" t="s">
        <v>34</v>
      </c>
      <c r="C66" s="35" t="s">
        <v>90</v>
      </c>
      <c r="D66" s="36" t="str">
        <f>_xlfn.DISPIMG("ID_EB0967DAB2AF4DB8B1447FC54B3C79AB",1)</f>
        <v>=DISPIMG("ID_EB0967DAB2AF4DB8B1447FC54B3C79AB",1)</v>
      </c>
      <c r="E66" s="46" t="s">
        <v>91</v>
      </c>
      <c r="F66" s="46" t="s">
        <v>31</v>
      </c>
      <c r="G66" s="44">
        <v>38289</v>
      </c>
      <c r="H66" s="45" t="s">
        <v>18</v>
      </c>
      <c r="I66" s="60"/>
      <c r="J66" s="55"/>
      <c r="K66" s="45"/>
      <c r="L66" s="56"/>
      <c r="M66" s="43"/>
    </row>
    <row r="67" customHeight="1" spans="1:13">
      <c r="A67" s="7">
        <v>65</v>
      </c>
      <c r="B67" s="38" t="s">
        <v>34</v>
      </c>
      <c r="C67" s="35" t="s">
        <v>90</v>
      </c>
      <c r="D67" s="36" t="str">
        <f>_xlfn.DISPIMG("ID_EB0967DAB2AF4DB8B1447FC54B3C79AB",1)</f>
        <v>=DISPIMG("ID_EB0967DAB2AF4DB8B1447FC54B3C79AB",1)</v>
      </c>
      <c r="E67" s="46" t="s">
        <v>91</v>
      </c>
      <c r="F67" s="11" t="s">
        <v>21</v>
      </c>
      <c r="G67" s="44">
        <v>38289</v>
      </c>
      <c r="H67" s="45" t="s">
        <v>18</v>
      </c>
      <c r="I67" s="57"/>
      <c r="J67" s="57"/>
      <c r="K67" s="49"/>
      <c r="L67" s="58"/>
      <c r="M67" s="46"/>
    </row>
    <row r="68" customHeight="1" spans="1:13">
      <c r="A68" s="7">
        <v>66</v>
      </c>
      <c r="B68" s="38" t="s">
        <v>34</v>
      </c>
      <c r="C68" s="35" t="s">
        <v>90</v>
      </c>
      <c r="D68" s="36" t="str">
        <f>_xlfn.DISPIMG("ID_EB0967DAB2AF4DB8B1447FC54B3C79AB",1)</f>
        <v>=DISPIMG("ID_EB0967DAB2AF4DB8B1447FC54B3C79AB",1)</v>
      </c>
      <c r="E68" s="46" t="s">
        <v>91</v>
      </c>
      <c r="F68" s="46" t="s">
        <v>33</v>
      </c>
      <c r="G68" s="44">
        <v>38289</v>
      </c>
      <c r="H68" s="45" t="s">
        <v>18</v>
      </c>
      <c r="I68" s="57"/>
      <c r="J68" s="57"/>
      <c r="K68" s="49"/>
      <c r="L68" s="58"/>
      <c r="M68" s="46"/>
    </row>
    <row r="69" customHeight="1" spans="1:13">
      <c r="A69" s="7">
        <v>67</v>
      </c>
      <c r="B69" s="38" t="s">
        <v>34</v>
      </c>
      <c r="C69" s="35" t="s">
        <v>90</v>
      </c>
      <c r="D69" s="36" t="str">
        <f>_xlfn.DISPIMG("ID_EB0967DAB2AF4DB8B1447FC54B3C79AB",1)</f>
        <v>=DISPIMG("ID_EB0967DAB2AF4DB8B1447FC54B3C79AB",1)</v>
      </c>
      <c r="E69" s="46" t="s">
        <v>91</v>
      </c>
      <c r="F69" s="43" t="s">
        <v>92</v>
      </c>
      <c r="G69" s="44">
        <v>38289</v>
      </c>
      <c r="H69" s="45" t="s">
        <v>18</v>
      </c>
      <c r="I69" s="57"/>
      <c r="J69" s="57"/>
      <c r="K69" s="49"/>
      <c r="L69" s="58"/>
      <c r="M69" s="46"/>
    </row>
    <row r="70" customHeight="1" spans="1:13">
      <c r="A70" s="7">
        <v>68</v>
      </c>
      <c r="B70" s="38" t="s">
        <v>34</v>
      </c>
      <c r="C70" s="35" t="s">
        <v>93</v>
      </c>
      <c r="D70" s="37" t="str">
        <f t="shared" ref="D70:D75" si="2">_xlfn.DISPIMG("ID_810916C6C3B64D80A289D5F9CDD949BD",1)</f>
        <v>=DISPIMG("ID_810916C6C3B64D80A289D5F9CDD949BD",1)</v>
      </c>
      <c r="E70" s="70" t="s">
        <v>30</v>
      </c>
      <c r="F70" s="46" t="s">
        <v>31</v>
      </c>
      <c r="G70" s="48">
        <v>39237</v>
      </c>
      <c r="H70" s="49" t="s">
        <v>18</v>
      </c>
      <c r="I70" s="57"/>
      <c r="J70" s="57"/>
      <c r="K70" s="49"/>
      <c r="L70" s="58"/>
      <c r="M70" s="46"/>
    </row>
    <row r="71" customHeight="1" spans="1:13">
      <c r="A71" s="7">
        <v>69</v>
      </c>
      <c r="B71" s="38" t="s">
        <v>34</v>
      </c>
      <c r="C71" s="35" t="s">
        <v>93</v>
      </c>
      <c r="D71" s="37" t="str">
        <f t="shared" si="2"/>
        <v>=DISPIMG("ID_810916C6C3B64D80A289D5F9CDD949BD",1)</v>
      </c>
      <c r="E71" s="70" t="s">
        <v>30</v>
      </c>
      <c r="F71" s="46" t="s">
        <v>81</v>
      </c>
      <c r="G71" s="48">
        <v>39237</v>
      </c>
      <c r="H71" s="49" t="s">
        <v>18</v>
      </c>
      <c r="I71" s="57"/>
      <c r="J71" s="57"/>
      <c r="K71" s="49"/>
      <c r="L71" s="58"/>
      <c r="M71" s="46"/>
    </row>
    <row r="72" customHeight="1" spans="1:13">
      <c r="A72" s="7">
        <v>70</v>
      </c>
      <c r="B72" s="38" t="s">
        <v>34</v>
      </c>
      <c r="C72" s="35" t="s">
        <v>93</v>
      </c>
      <c r="D72" s="37" t="str">
        <f t="shared" si="2"/>
        <v>=DISPIMG("ID_810916C6C3B64D80A289D5F9CDD949BD",1)</v>
      </c>
      <c r="E72" s="70" t="s">
        <v>30</v>
      </c>
      <c r="F72" s="46" t="s">
        <v>94</v>
      </c>
      <c r="G72" s="48">
        <v>39237</v>
      </c>
      <c r="H72" s="49" t="s">
        <v>18</v>
      </c>
      <c r="I72" s="57"/>
      <c r="J72" s="57"/>
      <c r="K72" s="49"/>
      <c r="L72" s="58"/>
      <c r="M72" s="46"/>
    </row>
    <row r="73" customHeight="1" spans="1:13">
      <c r="A73" s="7">
        <v>71</v>
      </c>
      <c r="B73" s="38" t="s">
        <v>34</v>
      </c>
      <c r="C73" s="35" t="s">
        <v>93</v>
      </c>
      <c r="D73" s="37" t="str">
        <f t="shared" si="2"/>
        <v>=DISPIMG("ID_810916C6C3B64D80A289D5F9CDD949BD",1)</v>
      </c>
      <c r="E73" s="70" t="s">
        <v>30</v>
      </c>
      <c r="F73" s="46" t="s">
        <v>22</v>
      </c>
      <c r="G73" s="48">
        <v>39237</v>
      </c>
      <c r="H73" s="49" t="s">
        <v>18</v>
      </c>
      <c r="I73" s="57"/>
      <c r="J73" s="57"/>
      <c r="K73" s="49"/>
      <c r="L73" s="58"/>
      <c r="M73" s="46"/>
    </row>
    <row r="74" s="20" customFormat="1" customHeight="1" spans="1:13">
      <c r="A74" s="7">
        <v>72</v>
      </c>
      <c r="B74" s="38" t="s">
        <v>34</v>
      </c>
      <c r="C74" s="35" t="s">
        <v>93</v>
      </c>
      <c r="D74" s="37" t="str">
        <f t="shared" si="2"/>
        <v>=DISPIMG("ID_810916C6C3B64D80A289D5F9CDD949BD",1)</v>
      </c>
      <c r="E74" s="70" t="s">
        <v>30</v>
      </c>
      <c r="F74" s="43" t="s">
        <v>33</v>
      </c>
      <c r="G74" s="48">
        <v>39237</v>
      </c>
      <c r="H74" s="49" t="s">
        <v>18</v>
      </c>
      <c r="I74" s="60"/>
      <c r="J74" s="55"/>
      <c r="K74" s="13"/>
      <c r="L74" s="56"/>
      <c r="M74" s="43"/>
    </row>
    <row r="75" customHeight="1" spans="1:13">
      <c r="A75" s="7">
        <v>73</v>
      </c>
      <c r="B75" s="38" t="s">
        <v>34</v>
      </c>
      <c r="C75" s="35" t="s">
        <v>93</v>
      </c>
      <c r="D75" s="37" t="str">
        <f t="shared" si="2"/>
        <v>=DISPIMG("ID_810916C6C3B64D80A289D5F9CDD949BD",1)</v>
      </c>
      <c r="E75" s="70" t="s">
        <v>30</v>
      </c>
      <c r="F75" s="46" t="s">
        <v>21</v>
      </c>
      <c r="G75" s="48">
        <v>39237</v>
      </c>
      <c r="H75" s="49" t="s">
        <v>18</v>
      </c>
      <c r="I75" s="57"/>
      <c r="J75" s="57"/>
      <c r="K75" s="49"/>
      <c r="L75" s="58"/>
      <c r="M75" s="46"/>
    </row>
    <row r="76" s="20" customFormat="1" customHeight="1" spans="1:13">
      <c r="A76" s="7">
        <v>74</v>
      </c>
      <c r="B76" s="38" t="s">
        <v>46</v>
      </c>
      <c r="C76" s="9" t="s">
        <v>95</v>
      </c>
      <c r="D76" s="36" t="str">
        <f t="shared" ref="D76:D81" si="3">_xlfn.DISPIMG("ID_CF4DDA2533634803B9BFAF5BC2003A22",1)</f>
        <v>=DISPIMG("ID_CF4DDA2533634803B9BFAF5BC2003A22",1)</v>
      </c>
      <c r="E76" s="71" t="s">
        <v>96</v>
      </c>
      <c r="F76" s="43" t="s">
        <v>58</v>
      </c>
      <c r="G76" s="44">
        <v>40722</v>
      </c>
      <c r="H76" s="49" t="s">
        <v>18</v>
      </c>
      <c r="I76" s="55"/>
      <c r="J76" s="55"/>
      <c r="K76" s="45"/>
      <c r="L76" s="56"/>
      <c r="M76" s="43"/>
    </row>
    <row r="77" s="20" customFormat="1" customHeight="1" spans="1:13">
      <c r="A77" s="7">
        <v>75</v>
      </c>
      <c r="B77" s="38" t="s">
        <v>46</v>
      </c>
      <c r="C77" s="9" t="s">
        <v>95</v>
      </c>
      <c r="D77" s="36" t="str">
        <f t="shared" si="3"/>
        <v>=DISPIMG("ID_CF4DDA2533634803B9BFAF5BC2003A22",1)</v>
      </c>
      <c r="E77" s="71" t="s">
        <v>96</v>
      </c>
      <c r="F77" s="43" t="s">
        <v>97</v>
      </c>
      <c r="G77" s="44">
        <v>40722</v>
      </c>
      <c r="H77" s="49" t="s">
        <v>18</v>
      </c>
      <c r="I77" s="55"/>
      <c r="J77" s="55"/>
      <c r="K77" s="45"/>
      <c r="L77" s="56"/>
      <c r="M77" s="43"/>
    </row>
    <row r="78" s="20" customFormat="1" customHeight="1" spans="1:13">
      <c r="A78" s="7">
        <v>76</v>
      </c>
      <c r="B78" s="38" t="s">
        <v>46</v>
      </c>
      <c r="C78" s="9" t="s">
        <v>95</v>
      </c>
      <c r="D78" s="36" t="str">
        <f t="shared" si="3"/>
        <v>=DISPIMG("ID_CF4DDA2533634803B9BFAF5BC2003A22",1)</v>
      </c>
      <c r="E78" s="71" t="s">
        <v>96</v>
      </c>
      <c r="F78" s="43" t="s">
        <v>21</v>
      </c>
      <c r="G78" s="44">
        <v>40722</v>
      </c>
      <c r="H78" s="49" t="s">
        <v>18</v>
      </c>
      <c r="I78" s="55"/>
      <c r="J78" s="55"/>
      <c r="K78" s="45"/>
      <c r="L78" s="56"/>
      <c r="M78" s="43"/>
    </row>
    <row r="79" s="20" customFormat="1" ht="84" customHeight="1" spans="1:13">
      <c r="A79" s="7">
        <v>77</v>
      </c>
      <c r="B79" s="38" t="s">
        <v>46</v>
      </c>
      <c r="C79" s="9" t="s">
        <v>95</v>
      </c>
      <c r="D79" s="36" t="str">
        <f t="shared" si="3"/>
        <v>=DISPIMG("ID_CF4DDA2533634803B9BFAF5BC2003A22",1)</v>
      </c>
      <c r="E79" s="71" t="s">
        <v>96</v>
      </c>
      <c r="F79" s="43" t="s">
        <v>33</v>
      </c>
      <c r="G79" s="44">
        <v>40722</v>
      </c>
      <c r="H79" s="45" t="s">
        <v>42</v>
      </c>
      <c r="I79" s="54" t="str">
        <f>_xlfn.DISPIMG("ID_0CBA5C53A0714433B49ECF72776DA2A2",1)</f>
        <v>=DISPIMG("ID_0CBA5C53A0714433B49ECF72776DA2A2",1)</v>
      </c>
      <c r="J79" s="16" t="s">
        <v>98</v>
      </c>
      <c r="K79" s="13" t="s">
        <v>99</v>
      </c>
      <c r="L79" s="56" t="s">
        <v>100</v>
      </c>
      <c r="M79" s="43"/>
    </row>
    <row r="80" s="20" customFormat="1" customHeight="1" spans="1:13">
      <c r="A80" s="7">
        <v>78</v>
      </c>
      <c r="B80" s="38" t="s">
        <v>46</v>
      </c>
      <c r="C80" s="9" t="s">
        <v>95</v>
      </c>
      <c r="D80" s="36" t="str">
        <f t="shared" si="3"/>
        <v>=DISPIMG("ID_CF4DDA2533634803B9BFAF5BC2003A22",1)</v>
      </c>
      <c r="E80" s="71" t="s">
        <v>96</v>
      </c>
      <c r="F80" s="43" t="s">
        <v>39</v>
      </c>
      <c r="G80" s="44">
        <v>40722</v>
      </c>
      <c r="H80" s="45" t="s">
        <v>18</v>
      </c>
      <c r="I80" s="55"/>
      <c r="J80" s="55"/>
      <c r="K80" s="45"/>
      <c r="L80" s="56"/>
      <c r="M80" s="43"/>
    </row>
    <row r="81" s="20" customFormat="1" customHeight="1" spans="1:13">
      <c r="A81" s="7">
        <v>79</v>
      </c>
      <c r="B81" s="38" t="s">
        <v>46</v>
      </c>
      <c r="C81" s="9" t="s">
        <v>95</v>
      </c>
      <c r="D81" s="36" t="str">
        <f t="shared" si="3"/>
        <v>=DISPIMG("ID_CF4DDA2533634803B9BFAF5BC2003A22",1)</v>
      </c>
      <c r="E81" s="71" t="s">
        <v>96</v>
      </c>
      <c r="F81" s="43" t="s">
        <v>22</v>
      </c>
      <c r="G81" s="44">
        <v>40722</v>
      </c>
      <c r="H81" s="45" t="s">
        <v>18</v>
      </c>
      <c r="I81" s="55"/>
      <c r="J81" s="55"/>
      <c r="K81" s="45"/>
      <c r="L81" s="56"/>
      <c r="M81" s="43"/>
    </row>
    <row r="82" customHeight="1" spans="1:13">
      <c r="A82" s="7">
        <v>80</v>
      </c>
      <c r="B82" s="38" t="s">
        <v>46</v>
      </c>
      <c r="C82" s="9" t="s">
        <v>95</v>
      </c>
      <c r="D82" s="37" t="str">
        <f t="shared" ref="D82:D87" si="4">_xlfn.DISPIMG("ID_EC513EE9D14D4B41A59C76F0DC8D4C20",1)</f>
        <v>=DISPIMG("ID_EC513EE9D14D4B41A59C76F0DC8D4C20",1)</v>
      </c>
      <c r="E82" s="46">
        <v>30</v>
      </c>
      <c r="F82" s="43" t="s">
        <v>58</v>
      </c>
      <c r="G82" s="48">
        <v>39344</v>
      </c>
      <c r="H82" s="45" t="s">
        <v>18</v>
      </c>
      <c r="I82" s="57"/>
      <c r="J82" s="57"/>
      <c r="K82" s="49"/>
      <c r="L82" s="58"/>
      <c r="M82" s="46"/>
    </row>
    <row r="83" customHeight="1" spans="1:13">
      <c r="A83" s="7">
        <v>81</v>
      </c>
      <c r="B83" s="38" t="s">
        <v>46</v>
      </c>
      <c r="C83" s="9" t="s">
        <v>95</v>
      </c>
      <c r="D83" s="37" t="str">
        <f t="shared" si="4"/>
        <v>=DISPIMG("ID_EC513EE9D14D4B41A59C76F0DC8D4C20",1)</v>
      </c>
      <c r="E83" s="46">
        <v>30</v>
      </c>
      <c r="F83" s="43" t="s">
        <v>97</v>
      </c>
      <c r="G83" s="48">
        <v>39344</v>
      </c>
      <c r="H83" s="45" t="s">
        <v>18</v>
      </c>
      <c r="I83" s="57"/>
      <c r="J83" s="57"/>
      <c r="K83" s="49"/>
      <c r="L83" s="58"/>
      <c r="M83" s="46"/>
    </row>
    <row r="84" customHeight="1" spans="1:13">
      <c r="A84" s="7">
        <v>82</v>
      </c>
      <c r="B84" s="38" t="s">
        <v>46</v>
      </c>
      <c r="C84" s="9" t="s">
        <v>95</v>
      </c>
      <c r="D84" s="37" t="str">
        <f t="shared" si="4"/>
        <v>=DISPIMG("ID_EC513EE9D14D4B41A59C76F0DC8D4C20",1)</v>
      </c>
      <c r="E84" s="46">
        <v>30</v>
      </c>
      <c r="F84" s="43" t="s">
        <v>21</v>
      </c>
      <c r="G84" s="48">
        <v>39344</v>
      </c>
      <c r="H84" s="45" t="s">
        <v>18</v>
      </c>
      <c r="I84" s="57"/>
      <c r="J84" s="57"/>
      <c r="K84" s="49"/>
      <c r="L84" s="58"/>
      <c r="M84" s="46"/>
    </row>
    <row r="85" s="20" customFormat="1" customHeight="1" spans="1:13">
      <c r="A85" s="7">
        <v>83</v>
      </c>
      <c r="B85" s="38" t="s">
        <v>46</v>
      </c>
      <c r="C85" s="9" t="s">
        <v>95</v>
      </c>
      <c r="D85" s="37" t="str">
        <f t="shared" si="4"/>
        <v>=DISPIMG("ID_EC513EE9D14D4B41A59C76F0DC8D4C20",1)</v>
      </c>
      <c r="E85" s="46">
        <v>30</v>
      </c>
      <c r="F85" s="43" t="s">
        <v>33</v>
      </c>
      <c r="G85" s="48">
        <v>39344</v>
      </c>
      <c r="H85" s="45" t="s">
        <v>18</v>
      </c>
      <c r="I85" s="60"/>
      <c r="J85" s="55"/>
      <c r="K85" s="13"/>
      <c r="L85" s="56"/>
      <c r="M85" s="43"/>
    </row>
    <row r="86" customHeight="1" spans="1:13">
      <c r="A86" s="7">
        <v>84</v>
      </c>
      <c r="B86" s="38" t="s">
        <v>46</v>
      </c>
      <c r="C86" s="9" t="s">
        <v>95</v>
      </c>
      <c r="D86" s="37" t="str">
        <f t="shared" si="4"/>
        <v>=DISPIMG("ID_EC513EE9D14D4B41A59C76F0DC8D4C20",1)</v>
      </c>
      <c r="E86" s="46">
        <v>30</v>
      </c>
      <c r="F86" s="43" t="s">
        <v>39</v>
      </c>
      <c r="G86" s="48">
        <v>39344</v>
      </c>
      <c r="H86" s="45" t="s">
        <v>18</v>
      </c>
      <c r="I86" s="57"/>
      <c r="J86" s="57"/>
      <c r="K86" s="49"/>
      <c r="L86" s="58"/>
      <c r="M86" s="46"/>
    </row>
    <row r="87" customHeight="1" spans="1:13">
      <c r="A87" s="7">
        <v>85</v>
      </c>
      <c r="B87" s="38" t="s">
        <v>46</v>
      </c>
      <c r="C87" s="9" t="s">
        <v>95</v>
      </c>
      <c r="D87" s="37" t="str">
        <f t="shared" si="4"/>
        <v>=DISPIMG("ID_EC513EE9D14D4B41A59C76F0DC8D4C20",1)</v>
      </c>
      <c r="E87" s="46">
        <v>30</v>
      </c>
      <c r="F87" s="43" t="s">
        <v>22</v>
      </c>
      <c r="G87" s="48">
        <v>39344</v>
      </c>
      <c r="H87" s="45" t="s">
        <v>18</v>
      </c>
      <c r="I87" s="57"/>
      <c r="J87" s="57"/>
      <c r="K87" s="49"/>
      <c r="L87" s="58"/>
      <c r="M87" s="46"/>
    </row>
    <row r="88" customHeight="1" spans="1:13">
      <c r="A88" s="7">
        <v>86</v>
      </c>
      <c r="B88" s="34" t="s">
        <v>77</v>
      </c>
      <c r="C88" s="35" t="s">
        <v>101</v>
      </c>
      <c r="D88" s="37" t="str">
        <f>_xlfn.DISPIMG("ID_2F5427BEBB5448719BA788CA35F737BD",1)</f>
        <v>=DISPIMG("ID_2F5427BEBB5448719BA788CA35F737BD",1)</v>
      </c>
      <c r="E88" s="46">
        <v>30</v>
      </c>
      <c r="F88" s="46" t="s">
        <v>33</v>
      </c>
      <c r="G88" s="48"/>
      <c r="H88" s="49" t="s">
        <v>18</v>
      </c>
      <c r="I88" s="57"/>
      <c r="J88" s="57"/>
      <c r="K88" s="49"/>
      <c r="L88" s="58"/>
      <c r="M88" s="46"/>
    </row>
  </sheetData>
  <autoFilter xmlns:etc="http://www.wps.cn/officeDocument/2017/etCustomData" ref="A2:M88" etc:filterBottomFollowUsedRange="0">
    <extLst/>
  </autoFilter>
  <mergeCells count="9">
    <mergeCell ref="H1:L1"/>
    <mergeCell ref="A1:A2"/>
    <mergeCell ref="B1:B2"/>
    <mergeCell ref="C1:C2"/>
    <mergeCell ref="D1:D2"/>
    <mergeCell ref="E1:E2"/>
    <mergeCell ref="F1:F2"/>
    <mergeCell ref="G1:G2"/>
    <mergeCell ref="M1:M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A2" sqref="$A2:$XFD2"/>
    </sheetView>
  </sheetViews>
  <sheetFormatPr defaultColWidth="9.025" defaultRowHeight="14.25" outlineLevelRow="1"/>
  <cols>
    <col min="3" max="3" width="26.35" customWidth="1"/>
    <col min="4" max="4" width="26.3916666666667"/>
    <col min="7" max="7" width="9.53333333333333"/>
    <col min="9" max="9" width="20.0666666666667"/>
    <col min="11" max="11" width="19.125" customWidth="1"/>
  </cols>
  <sheetData>
    <row r="1" s="1" customFormat="1" ht="27" customHeight="1" spans="1:13">
      <c r="A1" s="3" t="s">
        <v>0</v>
      </c>
      <c r="B1" s="4" t="s">
        <v>1</v>
      </c>
      <c r="C1" s="5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/>
      <c r="J1" s="3"/>
      <c r="K1" s="3"/>
      <c r="L1" s="14"/>
      <c r="M1" s="3" t="s">
        <v>8</v>
      </c>
    </row>
    <row r="2" s="2" customFormat="1" ht="73" customHeight="1" spans="1:13">
      <c r="A2" s="7">
        <v>35</v>
      </c>
      <c r="B2" s="8" t="s">
        <v>14</v>
      </c>
      <c r="C2" s="9" t="s">
        <v>102</v>
      </c>
      <c r="D2" s="10" t="str">
        <f>_xlfn.DISPIMG("ID_3E4A7BA2FE444DD6B6D0BB4DB1E62390",1)</f>
        <v>=DISPIMG("ID_3E4A7BA2FE444DD6B6D0BB4DB1E62390",1)</v>
      </c>
      <c r="E2" s="11">
        <v>7</v>
      </c>
      <c r="F2" s="11" t="s">
        <v>17</v>
      </c>
      <c r="G2" s="12">
        <v>45513</v>
      </c>
      <c r="H2" s="13" t="s">
        <v>42</v>
      </c>
      <c r="I2" s="15" t="str">
        <f>_xlfn.DISPIMG("ID_6BF5A36425AA4D91825757A1D1F48D79",1)</f>
        <v>=DISPIMG("ID_6BF5A36425AA4D91825757A1D1F48D79",1)</v>
      </c>
      <c r="J2" s="16" t="s">
        <v>103</v>
      </c>
      <c r="K2" s="13" t="s">
        <v>104</v>
      </c>
      <c r="L2" s="17" t="s">
        <v>105</v>
      </c>
      <c r="M2" s="11"/>
    </row>
  </sheetData>
  <mergeCells count="1">
    <mergeCell ref="H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王戡</cp:lastModifiedBy>
  <dcterms:created xsi:type="dcterms:W3CDTF">2025-05-15T09:09:00Z</dcterms:created>
  <dcterms:modified xsi:type="dcterms:W3CDTF">2026-03-31T14:31:34Z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EE6B96C987A27803466ACB69DBCFF546_43</vt:lpwstr>
  </property>
  <property fmtid="{D5CDD505-2E9C-101B-9397-08002B2CF9AE}" pid="5" name="KSOProductBuildVer">
    <vt:lpwstr>2052-12.8.2.20327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